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355" activeTab="1"/>
  </bookViews>
  <sheets>
    <sheet name="zał_1_WPF" sheetId="1" r:id="rId1"/>
    <sheet name="zał_2_Przedsięwzięcia" sheetId="2" r:id="rId2"/>
    <sheet name="Raport zgodności" sheetId="3" r:id="rId3"/>
  </sheets>
  <externalReferences>
    <externalReference r:id="rId6"/>
  </externalReferences>
  <definedNames>
    <definedName name="_xlnm.Print_Area" localSheetId="0">'zał_1_WPF'!$A$1:$O$91</definedName>
  </definedNames>
  <calcPr fullCalcOnLoad="1"/>
</workbook>
</file>

<file path=xl/sharedStrings.xml><?xml version="1.0" encoding="utf-8"?>
<sst xmlns="http://schemas.openxmlformats.org/spreadsheetml/2006/main" count="371" uniqueCount="176">
  <si>
    <t>Lp.</t>
  </si>
  <si>
    <t>Wyszczególnienie</t>
  </si>
  <si>
    <t>1.</t>
  </si>
  <si>
    <t>Dochody bieżące</t>
  </si>
  <si>
    <t>2.</t>
  </si>
  <si>
    <t>3.</t>
  </si>
  <si>
    <t>- gwarancje i poręczenia (bez ujętych w przedsięwzięciach)</t>
  </si>
  <si>
    <t>4.</t>
  </si>
  <si>
    <t>5.</t>
  </si>
  <si>
    <t>6.</t>
  </si>
  <si>
    <t>8.</t>
  </si>
  <si>
    <t>- wolne środki</t>
  </si>
  <si>
    <t>Wykonanie</t>
  </si>
  <si>
    <t>2008 rok</t>
  </si>
  <si>
    <t xml:space="preserve">2009 rok </t>
  </si>
  <si>
    <t>2011 rok</t>
  </si>
  <si>
    <t xml:space="preserve">    Prognoza </t>
  </si>
  <si>
    <t>2012 rok</t>
  </si>
  <si>
    <t>2013 rok</t>
  </si>
  <si>
    <t>2014 rok</t>
  </si>
  <si>
    <t>2015 rok</t>
  </si>
  <si>
    <t>Dochody majątkowe</t>
  </si>
  <si>
    <t>w tym: - ze sprzedaży majątku</t>
  </si>
  <si>
    <t>Wskażniki zadłużenia</t>
  </si>
  <si>
    <t>x</t>
  </si>
  <si>
    <t>4.1.</t>
  </si>
  <si>
    <t>4.2.</t>
  </si>
  <si>
    <t>1)</t>
  </si>
  <si>
    <t>6.1.</t>
  </si>
  <si>
    <t>6.2.</t>
  </si>
  <si>
    <t>Relacja, o której mowa w art. 169 ustawy z 30 czerwca 2005 r.               o finansach publicznych po wyłączeniach (max 15%)</t>
  </si>
  <si>
    <t>Relacja, o której mowa w art. 170 ustawy z 30 czerwca 2005 r. o finansach publicznych (bez wyłączeń)</t>
  </si>
  <si>
    <t>Indywidualny limit zadłużenia, o którym mowa w art..243 ust. 1 ustawy z 27 sierpnia 2009 r. o finansach publicznych w % (średnia z trzech poprzednich lat)</t>
  </si>
  <si>
    <t>Relacja bazowa do wyliczenia Indywidualnego Limitu Zadłużenia [(poz.1 + poz.3 - poz. 4) : poz.I.]</t>
  </si>
  <si>
    <t>Relacja, o której mowa w art. 169 ustawy z 30 czerwca 2005 r. o finansach publicznych (bez wyłączeń)</t>
  </si>
  <si>
    <t>1.1.</t>
  </si>
  <si>
    <t>1.2.</t>
  </si>
  <si>
    <t>1.3.</t>
  </si>
  <si>
    <t>2.1.</t>
  </si>
  <si>
    <t>2.2.</t>
  </si>
  <si>
    <t>2.4.</t>
  </si>
  <si>
    <t xml:space="preserve">Dochody ogółem </t>
  </si>
  <si>
    <t>Wydatki bieżące (bez wydatków związanych z obsługą długu)</t>
  </si>
  <si>
    <t xml:space="preserve">2.3. </t>
  </si>
  <si>
    <t xml:space="preserve">4.3. </t>
  </si>
  <si>
    <t>Środki do dyspozycji - źródło finansowania spłaty długu i wydatków majątkowych  (poz. 3 + poz. 4)</t>
  </si>
  <si>
    <t xml:space="preserve"> podlegające wyłączeniu (w związku z umową zawartą na realizację projektu z udziałem środków, o których mowa w art.5 ust.1 pkt 2 ufp)</t>
  </si>
  <si>
    <t>podlegające wyłączeniu (w związku z umową  zawartą na realizację projektu z udziałem środków, o których mowa w art.5 ust.1 pkt 2 ufp)</t>
  </si>
  <si>
    <t>podlegające wyłączeniu (w związku z umową zawartą na realizację projektu z udziałem środków, o których mowa w art.5 ust.1 pkt 2 ufp)</t>
  </si>
  <si>
    <t>- odsetki i dyskonto</t>
  </si>
  <si>
    <t>podlegająca wyłączeniu (w związku z umową zawartą na realizację projektu z udziałem środków, o których mowa w art.5 ust.1 pkt 2 ufp)</t>
  </si>
  <si>
    <t>Wydatki związane z funkcjonowaniem organów j.s.t.</t>
  </si>
  <si>
    <t>Pozostałe wydatki bieżące</t>
  </si>
  <si>
    <t>Nadwyżki budżetowe z lat poprzednich</t>
  </si>
  <si>
    <t>Wolne środki</t>
  </si>
  <si>
    <t xml:space="preserve">Prywatyzacja i spłaty udzielonych pożyczek </t>
  </si>
  <si>
    <t>Wydatki związane z obsługą długu</t>
  </si>
  <si>
    <t xml:space="preserve">7. </t>
  </si>
  <si>
    <t>Pozostałe rozchody (z wyłączeniem spłat długu)</t>
  </si>
  <si>
    <t>Środki do dyspozycji na finansowanie wydatków majątkowych  (poz 5 - poz.6 - poz.7)</t>
  </si>
  <si>
    <t xml:space="preserve">9. </t>
  </si>
  <si>
    <t>Wydatki majątkowe</t>
  </si>
  <si>
    <t>9.1.</t>
  </si>
  <si>
    <t xml:space="preserve">Przedsięwzięcia, o których mowa w art. 226 ust. 4 ufp (wydatki majątkowe)                    </t>
  </si>
  <si>
    <t>9.2.</t>
  </si>
  <si>
    <t>Pozostałe wydatki majątkowe</t>
  </si>
  <si>
    <t>10.</t>
  </si>
  <si>
    <t>11.</t>
  </si>
  <si>
    <t>Rozchody zmniejszające dług (spłata rat kredytów i pozyczek, wykup papierów)</t>
  </si>
  <si>
    <t>Przychody zwiększające dług (nowozaciągane kredyty, pożyczki, emitowane papiery)</t>
  </si>
  <si>
    <t>Wynik finansowy budżetu (poz.8 - poz.9 + poz.10)</t>
  </si>
  <si>
    <t>Przepływy pieniężne i kwota długu</t>
  </si>
  <si>
    <t>PROGNOZA KWOTY DŁUGU I JEJ SPŁAT</t>
  </si>
  <si>
    <t>Kwota długu na koniec roku</t>
  </si>
  <si>
    <t>- przychody z prywatyzacji i spłat udzielonych pożyczek</t>
  </si>
  <si>
    <t>Wynik budżetu (nadwyżka + / deficyt -)</t>
  </si>
  <si>
    <t>- przychody z tytułu kredytów, pożyczeki, emitowane papiery wartościowe</t>
  </si>
  <si>
    <t>6.1.1</t>
  </si>
  <si>
    <t>6.1.2</t>
  </si>
  <si>
    <t>6.1.3.</t>
  </si>
  <si>
    <t>- wydatki bieżące</t>
  </si>
  <si>
    <t xml:space="preserve">- wydatki majątkowe </t>
  </si>
  <si>
    <t xml:space="preserve">   z tego:</t>
  </si>
  <si>
    <t>a)</t>
  </si>
  <si>
    <t xml:space="preserve">  z tego:</t>
  </si>
  <si>
    <t>b)</t>
  </si>
  <si>
    <t>wieloletnie programy, projekty lub zadania związane z programami realizowanymi z udziałem środków, o których mowa w art.5 ust.1 pkt 2 i 3 - razem,  z tego:</t>
  </si>
  <si>
    <t>c)</t>
  </si>
  <si>
    <t>wieloletnie programy, projekty lub zadania związane z umowami partnerstwa publiczno-prywatnego - razem, z tego:</t>
  </si>
  <si>
    <t>d)</t>
  </si>
  <si>
    <t>e)</t>
  </si>
  <si>
    <t>wieloletnie gwarancje i poręczenia udzielane przez j.s.t. - razem - wydatki bieżące, z tego:</t>
  </si>
  <si>
    <t>12.</t>
  </si>
  <si>
    <t>13.</t>
  </si>
  <si>
    <t>14.</t>
  </si>
  <si>
    <t>15.</t>
  </si>
  <si>
    <t>Wydatki ogółem</t>
  </si>
  <si>
    <t>Przychody ogółem</t>
  </si>
  <si>
    <t>Rozchody ogółem</t>
  </si>
  <si>
    <t>Wynik budżetu po wykonaniu wydatków bieżących bez obsługi długu (poz. 1 - poz. 2)</t>
  </si>
  <si>
    <t xml:space="preserve">Kwota spłaty długu </t>
  </si>
  <si>
    <t>Kwota długu związku doliczana do długu j.s.t. (wymóg art. 244 ufp)</t>
  </si>
  <si>
    <t xml:space="preserve">Kwota spłaty długu związku doliczonego do długu </t>
  </si>
  <si>
    <t>16.</t>
  </si>
  <si>
    <t>17.</t>
  </si>
  <si>
    <t>17.1.</t>
  </si>
  <si>
    <t>17.2.</t>
  </si>
  <si>
    <t>17.3.</t>
  </si>
  <si>
    <t>17.4.</t>
  </si>
  <si>
    <t>17.5.</t>
  </si>
  <si>
    <t>19.</t>
  </si>
  <si>
    <t>20.</t>
  </si>
  <si>
    <t>21.</t>
  </si>
  <si>
    <t>w tym:  przedsięwzięcia ogółem (sprawdzenie zgodności z kwotami z załącznika nr 2)</t>
  </si>
  <si>
    <t>Sposób sfinansowania spłaty długu (kwota powinna być zgodna z kwotą wykazaną w poz. 13)</t>
  </si>
  <si>
    <t>Relacja, o której mowa w art. 243 ust. 1 ustawy                  z 27 sierpnia 2009 r. w %  (bez wyłączeń i kwoty długu związku)</t>
  </si>
  <si>
    <t>Relacja, o której mowa w art. 243 ust.1 ustawy z 27 sierpnia 2009  r. o finansach publicznych po wyłączeniach (bez długu związku)</t>
  </si>
  <si>
    <t>Przychody nie zwiększające długu</t>
  </si>
  <si>
    <t>Równowaga budżetowa (sprawdzenie: wykonanie D-W+P-R ≥0; prognoza  D-W+P-R=0 )</t>
  </si>
  <si>
    <t>Jednostka odpowiedzialna lub koordynująca</t>
  </si>
  <si>
    <t>Okres realizacji (programu, zadania, umowy)</t>
  </si>
  <si>
    <t>Limity wydatków w poszczególnych latach</t>
  </si>
  <si>
    <t>Łączne nakłady finansowe</t>
  </si>
  <si>
    <t>od</t>
  </si>
  <si>
    <t>do</t>
  </si>
  <si>
    <t>Limit zobowiązań</t>
  </si>
  <si>
    <t>Wieloletnie programy, projekty lub zadania razem, z tego:</t>
  </si>
  <si>
    <t>pozostałe wieloletnie programy, projekty, zadania</t>
  </si>
  <si>
    <t>wieloletnie umowy o partnerstwie publczno - prywatnym</t>
  </si>
  <si>
    <t xml:space="preserve">- wieloletnie gwarancje i poręczenia będące przedsięwzięciami, o których mowa w art. 226 ust. 4 ufp                             </t>
  </si>
  <si>
    <t>wieloletnie pozostałe programy, projekty lub zadania - razem, z tego:</t>
  </si>
  <si>
    <t xml:space="preserve">Przedsięwzięcia, o których mowa w art. 226 ust. 4 ufp (wydatki bieżace z wyłączeniem wieloletnich gwarancji i poręczeń)                         </t>
  </si>
  <si>
    <t>wieloletnie programy finansowane z udziałem środków, o których mowa w art.. 5 ust. 1 pkt 2 i 3 ufp</t>
  </si>
  <si>
    <t>- nadwyżki budżetowe (wówczas gdy skumulowany wynik budżetu powiękzony o wynik roku jest nadwyżką - wartość dodatnia)</t>
  </si>
  <si>
    <t>22.</t>
  </si>
  <si>
    <t>kwota kontrolna</t>
  </si>
  <si>
    <t>- wydatki majątkowe</t>
  </si>
  <si>
    <t xml:space="preserve">suma kontrolna </t>
  </si>
  <si>
    <t xml:space="preserve">Planowane dochody, wydatki, przychody i rozchody </t>
  </si>
  <si>
    <t xml:space="preserve">18. </t>
  </si>
  <si>
    <t>wieloletnie umowy, których realizacja w roku budżetowym i w latach następnych jest niezbędna dla zapewnienia ciągłości działania j.s.t. i których płatności przypadają w okresie dłuższym niż rok - razem, z tego:</t>
  </si>
  <si>
    <t>Wynagrodzenia i składki od nich naliczane (bez wynagrodzenia zarządu j.s.t. i składek od nich)</t>
  </si>
  <si>
    <t>2.2.1.</t>
  </si>
  <si>
    <t>w tym: - wynagrodzenia zarządu j.s.t. i składki od nich</t>
  </si>
  <si>
    <t>wieloletnie umowy niezbędne do zapewnienia ciągłości działania (tylko te umowy, dla których można określi elementy wymagane art.. 226 ust. 3 ufp)</t>
  </si>
  <si>
    <t>Obsługa długu (wydatki i rozchody)                                              - poz. 6.1. + poz. 6.2.</t>
  </si>
  <si>
    <t>2016 rok</t>
  </si>
  <si>
    <t>2017 rok</t>
  </si>
  <si>
    <t>2018 rok</t>
  </si>
  <si>
    <t>2019 rok</t>
  </si>
  <si>
    <t>2020 rok</t>
  </si>
  <si>
    <t>WIELOLETNIA PROGNOZA FINANSOWA POWIATU JELENIOGÓRSKIEGO</t>
  </si>
  <si>
    <t>WPF_- od p. Hanus.xls — raport zgodności</t>
  </si>
  <si>
    <t>Uruchom na: 2010-11-11 14:38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</si>
  <si>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</si>
  <si>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</si>
  <si>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</si>
  <si>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</si>
  <si>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 xml:space="preserve">2010 rok              p.w.        </t>
  </si>
  <si>
    <t xml:space="preserve">2010 rok 
p.w.             </t>
  </si>
  <si>
    <t xml:space="preserve">2019 rok </t>
  </si>
  <si>
    <t>PRZEDSIĘWZIĘCIA REALIZOWANE W LATACH 2011 - 2020</t>
  </si>
  <si>
    <t>Umowa o przejęcie długu Nr BWW-PLN-CBKGD-05-000183 z Nordea Bank Polska S.A. z siedzibą w Gdyni z dnia 22.12.2005 r. - razem, w tym:</t>
  </si>
  <si>
    <t xml:space="preserve">2006
</t>
  </si>
  <si>
    <t xml:space="preserve">2016
</t>
  </si>
  <si>
    <t>Starostwo
Powiatowe
w Jel.Górze</t>
  </si>
  <si>
    <t>- wydatki bieżące - spłata przejętych zobowiązań po SP ZOZ w likwidacji w Kowarach</t>
  </si>
  <si>
    <r>
      <t xml:space="preserve">2010 rok              </t>
    </r>
    <r>
      <rPr>
        <sz val="11"/>
        <color indexed="8"/>
        <rFont val="Czcionka tekstu podstawowego"/>
        <family val="0"/>
      </rPr>
      <t xml:space="preserve">p.w.        </t>
    </r>
  </si>
  <si>
    <r>
      <t>różnica pomiędzy dochodami bieżącymi i wydatkami bieżącymi bez obsługi długu (poz. 1.1. - poz. 2);</t>
    </r>
    <r>
      <rPr>
        <b/>
        <i/>
        <sz val="11"/>
        <color indexed="10"/>
        <rFont val="Czcionka tekstu podstawowego"/>
        <family val="0"/>
      </rPr>
      <t xml:space="preserve"> począwszy od 2011 r. wymagana kwota </t>
    </r>
    <r>
      <rPr>
        <b/>
        <sz val="11"/>
        <color indexed="10"/>
        <rFont val="Czcionka tekstu podstawowego"/>
        <family val="0"/>
      </rPr>
      <t>≥</t>
    </r>
    <r>
      <rPr>
        <b/>
        <i/>
        <sz val="11"/>
        <color indexed="10"/>
        <rFont val="Czcionka tekstu podstawowego"/>
        <family val="0"/>
      </rPr>
      <t xml:space="preserve"> 0 </t>
    </r>
  </si>
  <si>
    <r>
      <t>środki do dyspozycji  na finansowanie wydatków związanych z obsługą długu, tj. na odsetek, dyskonta, poręczeń i gwarancji, z poz. 6.1.</t>
    </r>
    <r>
      <rPr>
        <b/>
        <i/>
        <sz val="11"/>
        <rFont val="Czcionka tekstu podstawowego"/>
        <family val="0"/>
      </rPr>
      <t xml:space="preserve"> (poz. 1.1. - poz. 2 + poz. 4); </t>
    </r>
    <r>
      <rPr>
        <b/>
        <i/>
        <sz val="11"/>
        <color indexed="10"/>
        <rFont val="Czcionka tekstu podstawowego"/>
        <family val="0"/>
      </rPr>
      <t xml:space="preserve">począwszy od 2011 r. wymagana kwota </t>
    </r>
    <r>
      <rPr>
        <b/>
        <sz val="11"/>
        <color indexed="10"/>
        <rFont val="Czcionka tekstu podstawowego"/>
        <family val="0"/>
      </rPr>
      <t>≥</t>
    </r>
    <r>
      <rPr>
        <b/>
        <i/>
        <sz val="11"/>
        <color indexed="10"/>
        <rFont val="Czcionka tekstu podstawowego"/>
        <family val="0"/>
      </rPr>
      <t xml:space="preserve">0  </t>
    </r>
  </si>
  <si>
    <r>
      <t xml:space="preserve">Dochody bieżące (poz. 1.1.) + przychody nie zwiększające długu (poz. 4) - wydatki bieżące ogłem (poz. 2 + poz. 6.1.); </t>
    </r>
    <r>
      <rPr>
        <b/>
        <i/>
        <sz val="11"/>
        <color indexed="10"/>
        <rFont val="Czcionka tekstu podstawowego"/>
        <family val="0"/>
      </rPr>
      <t xml:space="preserve">począwszy od 2011 r.  kwota ≥ 0 </t>
    </r>
  </si>
  <si>
    <r>
      <t>Kwota obliczona zgodnie z art. 242 ust. 1 ufp (dochody bieżace - wydatki bieżace + nadwyżki z lat ubiegłych + wolne środki);</t>
    </r>
    <r>
      <rPr>
        <b/>
        <sz val="11"/>
        <color indexed="10"/>
        <rFont val="Czcionka tekstu podstawowego"/>
        <family val="0"/>
      </rPr>
      <t xml:space="preserve"> od 2011 r. wymagana wartość  ≥ 0</t>
    </r>
  </si>
  <si>
    <t>wieloletnie programy finansowane z udziałem środków, o których mowa w art. 5 ust. 1 pkt 2 i 3 ufp</t>
  </si>
  <si>
    <t>Relacja, o której mowa w art. 1170 ustawy z 30 czerwca 2005 r. o finansach publicznych po wyłączeniach (max 60%)</t>
  </si>
  <si>
    <t>Załącznik nr 2 do uchwały nr ………z dnia ……….Rady Powiatu Jeleniogórskiego w sprawie wieloletniej prognozy finansowej Powiatu Jeleniogórskiego na lata 2011 - 2020</t>
  </si>
  <si>
    <t>Załącznik nr 1 do uchwały nr……….z dnia………….. Rady Powiatu Jeleniogórskiego w sprawie wieloletniej prognozy finansowej Powiatu Jeleniogórskiegona lata 2011 - 2020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</si>
</sst>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32">
    <font>
      <sz val="11"/>
      <color indexed="8"/>
      <name val="Czcionka tekstu podstawowego"/>
      <family val="2"/>
    </font>
    <font>
      <b/>
      <sz val="11"/>
      <name val="Czcionka tekstu podstawowego"/>
      <family val="0"/>
    </font>
    <font>
      <b/>
      <i/>
      <sz val="11"/>
      <name val="Czcionka tekstu podstawowego"/>
      <family val="0"/>
    </font>
    <font>
      <b/>
      <i/>
      <sz val="11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10"/>
      <color indexed="8"/>
      <name val="Czcionka tekstu podstawowego"/>
      <family val="2"/>
    </font>
    <font>
      <i/>
      <sz val="11"/>
      <color indexed="8"/>
      <name val="Czcionka tekstu podstawowego"/>
      <family val="0"/>
    </font>
    <font>
      <b/>
      <i/>
      <sz val="11"/>
      <color indexed="56"/>
      <name val="Czcionka tekstu podstawowego"/>
      <family val="0"/>
    </font>
    <font>
      <b/>
      <i/>
      <sz val="11"/>
      <color indexed="8"/>
      <name val="Czcionka tekstu podstawowego"/>
      <family val="0"/>
    </font>
    <font>
      <i/>
      <sz val="9"/>
      <color indexed="8"/>
      <name val="Czcionka tekstu podstawowego"/>
      <family val="0"/>
    </font>
    <font>
      <i/>
      <sz val="10"/>
      <color indexed="8"/>
      <name val="Czcionka tekstu podstawowego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/>
    </xf>
    <xf numFmtId="0" fontId="18" fillId="24" borderId="10" xfId="0" applyFont="1" applyFill="1" applyBorder="1" applyAlignment="1" applyProtection="1">
      <alignment horizontal="center" vertical="center" wrapText="1"/>
      <protection/>
    </xf>
    <xf numFmtId="0" fontId="18" fillId="24" borderId="10" xfId="0" applyFont="1" applyFill="1" applyBorder="1" applyAlignment="1" applyProtection="1">
      <alignment vertical="center" wrapText="1"/>
      <protection/>
    </xf>
    <xf numFmtId="3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0" xfId="0" applyFont="1" applyFill="1" applyAlignment="1" applyProtection="1">
      <alignment vertical="center" wrapText="1"/>
      <protection/>
    </xf>
    <xf numFmtId="3" fontId="18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 applyProtection="1">
      <alignment vertical="top" wrapText="1"/>
      <protection locked="0"/>
    </xf>
    <xf numFmtId="0" fontId="18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3" fontId="18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vertical="center" wrapText="1"/>
      <protection/>
    </xf>
    <xf numFmtId="3" fontId="18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 wrapText="1"/>
      <protection/>
    </xf>
    <xf numFmtId="3" fontId="18" fillId="0" borderId="0" xfId="0" applyNumberFormat="1" applyFont="1" applyAlignment="1">
      <alignment vertical="top" wrapText="1"/>
    </xf>
    <xf numFmtId="0" fontId="1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3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3" fontId="18" fillId="0" borderId="0" xfId="0" applyNumberFormat="1" applyFont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8" fillId="0" borderId="10" xfId="0" applyFont="1" applyBorder="1" applyAlignment="1" applyProtection="1">
      <alignment horizontal="center" wrapText="1"/>
      <protection locked="0"/>
    </xf>
    <xf numFmtId="0" fontId="18" fillId="0" borderId="14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center"/>
    </xf>
    <xf numFmtId="3" fontId="18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vertical="center" wrapText="1"/>
      <protection/>
    </xf>
    <xf numFmtId="0" fontId="1" fillId="15" borderId="10" xfId="0" applyFont="1" applyFill="1" applyBorder="1" applyAlignment="1" applyProtection="1">
      <alignment horizontal="center" vertical="center" textRotation="90" wrapText="1"/>
      <protection/>
    </xf>
    <xf numFmtId="3" fontId="1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vertical="center" wrapText="1"/>
      <protection/>
    </xf>
    <xf numFmtId="3" fontId="18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 quotePrefix="1">
      <alignment vertical="center"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18" fillId="15" borderId="10" xfId="0" applyFont="1" applyFill="1" applyBorder="1" applyAlignment="1" applyProtection="1">
      <alignment horizontal="center" vertical="center" textRotation="90" wrapText="1"/>
      <protection/>
    </xf>
    <xf numFmtId="3" fontId="18" fillId="15" borderId="10" xfId="0" applyNumberFormat="1" applyFont="1" applyFill="1" applyBorder="1" applyAlignment="1" applyProtection="1">
      <alignment horizontal="center" vertical="center" wrapText="1"/>
      <protection/>
    </xf>
    <xf numFmtId="3" fontId="1" fillId="15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/>
    </xf>
    <xf numFmtId="3" fontId="20" fillId="0" borderId="10" xfId="0" applyNumberFormat="1" applyFont="1" applyBorder="1" applyAlignment="1" applyProtection="1">
      <alignment horizontal="center" vertical="center" wrapText="1"/>
      <protection locked="0"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10" fontId="4" fillId="0" borderId="10" xfId="0" applyNumberFormat="1" applyFont="1" applyBorder="1" applyAlignment="1" applyProtection="1">
      <alignment horizontal="center" vertical="center" wrapText="1"/>
      <protection/>
    </xf>
    <xf numFmtId="10" fontId="0" fillId="0" borderId="16" xfId="0" applyNumberFormat="1" applyFont="1" applyBorder="1" applyAlignment="1" applyProtection="1">
      <alignment horizontal="center" vertical="center" wrapText="1"/>
      <protection/>
    </xf>
    <xf numFmtId="10" fontId="0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0" fontId="0" fillId="0" borderId="0" xfId="0" applyNumberFormat="1" applyFont="1" applyBorder="1" applyAlignment="1" applyProtection="1">
      <alignment horizontal="center" vertical="center" wrapText="1"/>
      <protection/>
    </xf>
    <xf numFmtId="10" fontId="4" fillId="0" borderId="0" xfId="0" applyNumberFormat="1" applyFont="1" applyBorder="1" applyAlignment="1" applyProtection="1">
      <alignment horizontal="center" vertical="center" wrapText="1"/>
      <protection/>
    </xf>
    <xf numFmtId="3" fontId="4" fillId="15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left" vertical="center" wrapText="1"/>
      <protection/>
    </xf>
    <xf numFmtId="0" fontId="28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18" fillId="0" borderId="10" xfId="0" applyFont="1" applyBorder="1" applyAlignment="1" applyProtection="1">
      <alignment horizontal="left" vertical="center" wrapText="1"/>
      <protection/>
    </xf>
    <xf numFmtId="0" fontId="29" fillId="15" borderId="10" xfId="0" applyFont="1" applyFill="1" applyBorder="1" applyAlignment="1" applyProtection="1">
      <alignment horizontal="left" vertical="center" wrapText="1"/>
      <protection/>
    </xf>
    <xf numFmtId="0" fontId="29" fillId="15" borderId="16" xfId="0" applyFont="1" applyFill="1" applyBorder="1" applyAlignment="1" applyProtection="1">
      <alignment horizontal="left" vertical="center" wrapText="1"/>
      <protection/>
    </xf>
    <xf numFmtId="0" fontId="18" fillId="24" borderId="18" xfId="0" applyFont="1" applyFill="1" applyBorder="1" applyAlignment="1" applyProtection="1">
      <alignment horizontal="center" vertical="center" wrapText="1"/>
      <protection/>
    </xf>
    <xf numFmtId="0" fontId="18" fillId="24" borderId="18" xfId="0" applyFont="1" applyFill="1" applyBorder="1" applyAlignment="1" applyProtection="1">
      <alignment vertical="center" wrapText="1"/>
      <protection/>
    </xf>
    <xf numFmtId="3" fontId="18" fillId="24" borderId="18" xfId="0" applyNumberFormat="1" applyFont="1" applyFill="1" applyBorder="1" applyAlignment="1" applyProtection="1">
      <alignment horizontal="center" vertical="center" wrapText="1"/>
      <protection/>
    </xf>
    <xf numFmtId="0" fontId="2" fillId="15" borderId="10" xfId="0" applyFont="1" applyFill="1" applyBorder="1" applyAlignment="1" applyProtection="1">
      <alignment horizontal="left" vertical="center" wrapText="1"/>
      <protection/>
    </xf>
    <xf numFmtId="0" fontId="18" fillId="0" borderId="10" xfId="0" applyFont="1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8" fillId="15" borderId="19" xfId="0" applyFont="1" applyFill="1" applyBorder="1" applyAlignment="1" applyProtection="1">
      <alignment horizontal="center" vertical="center" textRotation="90" wrapText="1"/>
      <protection/>
    </xf>
    <xf numFmtId="0" fontId="18" fillId="15" borderId="20" xfId="0" applyFont="1" applyFill="1" applyBorder="1" applyAlignment="1" applyProtection="1">
      <alignment horizontal="center" vertical="center" textRotation="90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horizontal="right" vertical="center" wrapText="1"/>
      <protection/>
    </xf>
    <xf numFmtId="0" fontId="23" fillId="0" borderId="0" xfId="0" applyFont="1" applyAlignment="1" applyProtection="1">
      <alignment horizontal="right" vertical="center" wrapText="1"/>
      <protection/>
    </xf>
    <xf numFmtId="0" fontId="0" fillId="0" borderId="10" xfId="0" applyFont="1" applyBorder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18" fillId="24" borderId="16" xfId="0" applyFont="1" applyFill="1" applyBorder="1" applyAlignment="1" applyProtection="1">
      <alignment vertical="center" wrapText="1"/>
      <protection/>
    </xf>
    <xf numFmtId="0" fontId="18" fillId="24" borderId="22" xfId="0" applyFont="1" applyFill="1" applyBorder="1" applyAlignment="1" applyProtection="1">
      <alignment vertical="center" wrapText="1"/>
      <protection/>
    </xf>
    <xf numFmtId="0" fontId="18" fillId="24" borderId="17" xfId="0" applyFont="1" applyFill="1" applyBorder="1" applyAlignment="1" applyProtection="1">
      <alignment vertical="center" wrapText="1"/>
      <protection/>
    </xf>
    <xf numFmtId="0" fontId="0" fillId="0" borderId="19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7" xfId="0" applyBorder="1" applyAlignment="1">
      <alignment wrapText="1"/>
    </xf>
    <xf numFmtId="0" fontId="18" fillId="0" borderId="10" xfId="0" applyFont="1" applyBorder="1" applyAlignment="1" quotePrefix="1">
      <alignment vertical="center" wrapText="1"/>
    </xf>
    <xf numFmtId="0" fontId="18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4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>
      <alignment horizontal="right"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alkulacja%20subwencji%20do%20WP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"/>
      <sheetName val="Arkusz2"/>
      <sheetName val="Arkusz3"/>
    </sheetNames>
    <sheetDataSet>
      <sheetData sheetId="0">
        <row r="23">
          <cell r="L23">
            <v>63368858.30000001</v>
          </cell>
          <cell r="N23">
            <v>66783234.292500004</v>
          </cell>
          <cell r="P23">
            <v>69909495.54511249</v>
          </cell>
          <cell r="R23">
            <v>73260349.07848182</v>
          </cell>
          <cell r="T23">
            <v>76859388.19289815</v>
          </cell>
          <cell r="V23">
            <v>80733279.18848488</v>
          </cell>
          <cell r="X23">
            <v>84912190.87770328</v>
          </cell>
          <cell r="Z23">
            <v>89430299.24020626</v>
          </cell>
          <cell r="AB23">
            <v>94326354.31401357</v>
          </cell>
        </row>
        <row r="35">
          <cell r="I35">
            <v>7257591</v>
          </cell>
          <cell r="L35">
            <v>7330167</v>
          </cell>
          <cell r="N35">
            <v>7403468.67</v>
          </cell>
          <cell r="P35">
            <v>7588555.38675</v>
          </cell>
          <cell r="R35">
            <v>7778269.271418749</v>
          </cell>
          <cell r="T35">
            <v>7972726.003204218</v>
          </cell>
          <cell r="V35">
            <v>8172044.153284323</v>
          </cell>
          <cell r="X35">
            <v>8376345.257116431</v>
          </cell>
          <cell r="Z35">
            <v>8585753.888544343</v>
          </cell>
          <cell r="AB35">
            <v>8800397.735757953</v>
          </cell>
        </row>
        <row r="36">
          <cell r="L36">
            <v>5233710</v>
          </cell>
          <cell r="N36">
            <v>5286047.1</v>
          </cell>
          <cell r="P36">
            <v>5418198.2775</v>
          </cell>
          <cell r="R36">
            <v>5553653.2344375</v>
          </cell>
          <cell r="T36">
            <v>5692494.565298438</v>
          </cell>
          <cell r="V36">
            <v>5834806.929430899</v>
          </cell>
          <cell r="X36">
            <v>5980677.102666671</v>
          </cell>
          <cell r="Z36">
            <v>6130194.030233338</v>
          </cell>
          <cell r="AB36">
            <v>6283448.880989172</v>
          </cell>
        </row>
        <row r="37">
          <cell r="I37">
            <v>27744732</v>
          </cell>
          <cell r="L37">
            <v>28799031.816</v>
          </cell>
          <cell r="N37">
            <v>29893395.025007997</v>
          </cell>
          <cell r="P37">
            <v>31029344.0359583</v>
          </cell>
          <cell r="R37">
            <v>32208459.109324716</v>
          </cell>
          <cell r="T37">
            <v>33432380.555479053</v>
          </cell>
          <cell r="V37">
            <v>34702811.01658726</v>
          </cell>
          <cell r="X37">
            <v>36021517.83521757</v>
          </cell>
          <cell r="Z37">
            <v>37390335.51295584</v>
          </cell>
          <cell r="AB37">
            <v>38811168.26244816</v>
          </cell>
        </row>
        <row r="38">
          <cell r="I38">
            <v>23939905</v>
          </cell>
          <cell r="L38">
            <v>24538402.625</v>
          </cell>
          <cell r="N38">
            <v>25151862.690625</v>
          </cell>
          <cell r="P38">
            <v>25780659.257890627</v>
          </cell>
          <cell r="R38">
            <v>26425175.73933789</v>
          </cell>
          <cell r="T38">
            <v>27085805.13282134</v>
          </cell>
          <cell r="V38">
            <v>27762950.261141874</v>
          </cell>
          <cell r="X38">
            <v>28457024.017670423</v>
          </cell>
          <cell r="Z38">
            <v>29168449.618112184</v>
          </cell>
          <cell r="AB38">
            <v>29897660.858564988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zoomScalePageLayoutView="0" workbookViewId="0" topLeftCell="A25">
      <selection activeCell="G51" sqref="G51"/>
    </sheetView>
  </sheetViews>
  <sheetFormatPr defaultColWidth="8.796875" defaultRowHeight="21.75" customHeight="1"/>
  <cols>
    <col min="1" max="1" width="5.8984375" style="52" customWidth="1"/>
    <col min="2" max="2" width="44.3984375" style="51" customWidth="1"/>
    <col min="3" max="15" width="11.69921875" style="52" customWidth="1"/>
    <col min="16" max="26" width="11.69921875" style="51" customWidth="1"/>
    <col min="27" max="16384" width="9" style="51" customWidth="1"/>
  </cols>
  <sheetData>
    <row r="1" spans="1:15" ht="31.5" customHeight="1">
      <c r="A1" s="106" t="s">
        <v>175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30" customHeight="1">
      <c r="A2" s="105" t="s">
        <v>151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21.75" customHeight="1">
      <c r="A3" s="105" t="s">
        <v>71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ht="40.5" customHeight="1">
      <c r="G4" s="53"/>
    </row>
    <row r="5" spans="1:16" s="52" customFormat="1" ht="24.75" customHeight="1">
      <c r="A5" s="103" t="s">
        <v>0</v>
      </c>
      <c r="B5" s="103" t="s">
        <v>1</v>
      </c>
      <c r="C5" s="103" t="s">
        <v>12</v>
      </c>
      <c r="D5" s="103"/>
      <c r="E5" s="103" t="s">
        <v>167</v>
      </c>
      <c r="F5" s="103" t="s">
        <v>15</v>
      </c>
      <c r="G5" s="103" t="s">
        <v>16</v>
      </c>
      <c r="H5" s="103"/>
      <c r="I5" s="103"/>
      <c r="J5" s="103"/>
      <c r="K5" s="103"/>
      <c r="L5" s="103"/>
      <c r="M5" s="103"/>
      <c r="N5" s="103"/>
      <c r="O5" s="103"/>
      <c r="P5" s="54"/>
    </row>
    <row r="6" spans="1:15" s="52" customFormat="1" ht="30" customHeight="1">
      <c r="A6" s="103"/>
      <c r="B6" s="103"/>
      <c r="C6" s="55" t="s">
        <v>13</v>
      </c>
      <c r="D6" s="55" t="s">
        <v>14</v>
      </c>
      <c r="E6" s="103"/>
      <c r="F6" s="103"/>
      <c r="G6" s="55" t="s">
        <v>17</v>
      </c>
      <c r="H6" s="55" t="s">
        <v>18</v>
      </c>
      <c r="I6" s="55" t="s">
        <v>19</v>
      </c>
      <c r="J6" s="55" t="s">
        <v>20</v>
      </c>
      <c r="K6" s="55" t="s">
        <v>146</v>
      </c>
      <c r="L6" s="55" t="s">
        <v>147</v>
      </c>
      <c r="M6" s="55" t="s">
        <v>148</v>
      </c>
      <c r="N6" s="55" t="s">
        <v>149</v>
      </c>
      <c r="O6" s="55" t="s">
        <v>150</v>
      </c>
    </row>
    <row r="7" spans="1:15" s="52" customFormat="1" ht="15" customHeight="1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/>
      <c r="K7" s="55"/>
      <c r="L7" s="55"/>
      <c r="M7" s="55"/>
      <c r="N7" s="55"/>
      <c r="O7" s="55">
        <v>10</v>
      </c>
    </row>
    <row r="8" spans="1:15" s="10" customFormat="1" ht="26.25" customHeight="1">
      <c r="A8" s="7" t="s">
        <v>2</v>
      </c>
      <c r="B8" s="8" t="s">
        <v>41</v>
      </c>
      <c r="C8" s="9">
        <f>C9+C10</f>
        <v>55054779</v>
      </c>
      <c r="D8" s="9">
        <f aca="true" t="shared" si="0" ref="D8:O8">D9+D10</f>
        <v>58465977</v>
      </c>
      <c r="E8" s="9">
        <f t="shared" si="0"/>
        <v>71145752</v>
      </c>
      <c r="F8" s="9">
        <f t="shared" si="0"/>
        <v>63540652</v>
      </c>
      <c r="G8" s="9">
        <f t="shared" si="0"/>
        <v>63915807.30000001</v>
      </c>
      <c r="H8" s="9">
        <f t="shared" si="0"/>
        <v>66783234.292500004</v>
      </c>
      <c r="I8" s="9">
        <f t="shared" si="0"/>
        <v>69909495.54511249</v>
      </c>
      <c r="J8" s="9">
        <f t="shared" si="0"/>
        <v>73260349.07848182</v>
      </c>
      <c r="K8" s="9">
        <f t="shared" si="0"/>
        <v>76859388.19289815</v>
      </c>
      <c r="L8" s="9">
        <f t="shared" si="0"/>
        <v>80733279.18848488</v>
      </c>
      <c r="M8" s="9">
        <f t="shared" si="0"/>
        <v>84912190.87770328</v>
      </c>
      <c r="N8" s="9">
        <f t="shared" si="0"/>
        <v>89430299.24020626</v>
      </c>
      <c r="O8" s="9">
        <f t="shared" si="0"/>
        <v>94326354.31401357</v>
      </c>
    </row>
    <row r="9" spans="1:15" s="35" customFormat="1" ht="21.75" customHeight="1">
      <c r="A9" s="32" t="s">
        <v>35</v>
      </c>
      <c r="B9" s="33" t="s">
        <v>3</v>
      </c>
      <c r="C9" s="34">
        <v>51656053</v>
      </c>
      <c r="D9" s="34">
        <v>57751213</v>
      </c>
      <c r="E9" s="34">
        <v>64092858</v>
      </c>
      <c r="F9" s="34">
        <v>59387708</v>
      </c>
      <c r="G9" s="34">
        <f>SUM('[1]Dochody'!$L$23)</f>
        <v>63368858.30000001</v>
      </c>
      <c r="H9" s="34">
        <f>SUM('[1]Dochody'!$N$23)</f>
        <v>66783234.292500004</v>
      </c>
      <c r="I9" s="34">
        <f>SUM('[1]Dochody'!$P$23)</f>
        <v>69909495.54511249</v>
      </c>
      <c r="J9" s="34">
        <f>SUM('[1]Dochody'!$R$23)</f>
        <v>73260349.07848182</v>
      </c>
      <c r="K9" s="34">
        <f>SUM('[1]Dochody'!$T$23)</f>
        <v>76859388.19289815</v>
      </c>
      <c r="L9" s="34">
        <f>SUM('[1]Dochody'!$V$23)</f>
        <v>80733279.18848488</v>
      </c>
      <c r="M9" s="34">
        <f>SUM('[1]Dochody'!$X$23)</f>
        <v>84912190.87770328</v>
      </c>
      <c r="N9" s="34">
        <f>SUM('[1]Dochody'!$Z$23)</f>
        <v>89430299.24020626</v>
      </c>
      <c r="O9" s="34">
        <f>SUM('[1]Dochody'!$AB$23)</f>
        <v>94326354.31401357</v>
      </c>
    </row>
    <row r="10" spans="1:15" s="35" customFormat="1" ht="21.75" customHeight="1">
      <c r="A10" s="32" t="s">
        <v>36</v>
      </c>
      <c r="B10" s="33" t="s">
        <v>21</v>
      </c>
      <c r="C10" s="34">
        <v>3398726</v>
      </c>
      <c r="D10" s="34">
        <v>714764</v>
      </c>
      <c r="E10" s="34">
        <v>7052894</v>
      </c>
      <c r="F10" s="34">
        <v>4152944</v>
      </c>
      <c r="G10" s="34">
        <v>546949</v>
      </c>
      <c r="H10" s="34"/>
      <c r="I10" s="34"/>
      <c r="J10" s="34"/>
      <c r="K10" s="34"/>
      <c r="L10" s="34"/>
      <c r="M10" s="34"/>
      <c r="N10" s="34"/>
      <c r="O10" s="34"/>
    </row>
    <row r="11" spans="1:15" ht="21.75" customHeight="1">
      <c r="A11" s="55" t="s">
        <v>37</v>
      </c>
      <c r="B11" s="56" t="s">
        <v>22</v>
      </c>
      <c r="C11" s="57">
        <v>38000</v>
      </c>
      <c r="D11" s="57">
        <v>0</v>
      </c>
      <c r="E11" s="57">
        <v>3301647</v>
      </c>
      <c r="F11" s="57">
        <v>3395944</v>
      </c>
      <c r="G11" s="57">
        <v>546949</v>
      </c>
      <c r="H11" s="57"/>
      <c r="I11" s="57"/>
      <c r="J11" s="57"/>
      <c r="K11" s="57"/>
      <c r="L11" s="57"/>
      <c r="M11" s="57"/>
      <c r="N11" s="57"/>
      <c r="O11" s="57"/>
    </row>
    <row r="12" spans="1:15" s="10" customFormat="1" ht="34.5" customHeight="1">
      <c r="A12" s="7" t="s">
        <v>4</v>
      </c>
      <c r="B12" s="8" t="s">
        <v>42</v>
      </c>
      <c r="C12" s="9">
        <f>C13+C14+C20</f>
        <v>52833033</v>
      </c>
      <c r="D12" s="9">
        <f>D13+D14+D20</f>
        <v>58262089</v>
      </c>
      <c r="E12" s="9">
        <f>E13+E14+E20</f>
        <v>63231976</v>
      </c>
      <c r="F12" s="9">
        <f aca="true" t="shared" si="1" ref="F12:O12">F13+F14+F20+F16</f>
        <v>59129849</v>
      </c>
      <c r="G12" s="9">
        <f t="shared" si="1"/>
        <v>60845702.441</v>
      </c>
      <c r="H12" s="9">
        <f t="shared" si="1"/>
        <v>62569734.38563299</v>
      </c>
      <c r="I12" s="9">
        <f t="shared" si="1"/>
        <v>64562437.68059893</v>
      </c>
      <c r="J12" s="9">
        <f t="shared" si="1"/>
        <v>66568672.12008136</v>
      </c>
      <c r="K12" s="9">
        <f t="shared" si="1"/>
        <v>68566636.69150461</v>
      </c>
      <c r="L12" s="9">
        <f t="shared" si="1"/>
        <v>70637805.43101346</v>
      </c>
      <c r="M12" s="9">
        <f t="shared" si="1"/>
        <v>72854887.11000443</v>
      </c>
      <c r="N12" s="9">
        <f t="shared" si="1"/>
        <v>75144539.01961237</v>
      </c>
      <c r="O12" s="9">
        <f t="shared" si="1"/>
        <v>77509226.85677111</v>
      </c>
    </row>
    <row r="13" spans="1:15" s="35" customFormat="1" ht="35.25" customHeight="1">
      <c r="A13" s="32" t="s">
        <v>38</v>
      </c>
      <c r="B13" s="33" t="s">
        <v>141</v>
      </c>
      <c r="C13" s="34">
        <v>22567648</v>
      </c>
      <c r="D13" s="34">
        <v>24332016</v>
      </c>
      <c r="E13" s="34">
        <v>25340675</v>
      </c>
      <c r="F13" s="34">
        <f>SUM('[1]Dochody'!$I$37)</f>
        <v>27744732</v>
      </c>
      <c r="G13" s="34">
        <f>SUM('[1]Dochody'!$L$37)</f>
        <v>28799031.816</v>
      </c>
      <c r="H13" s="34">
        <f>SUM('[1]Dochody'!$N$37)</f>
        <v>29893395.025007997</v>
      </c>
      <c r="I13" s="34">
        <f>SUM('[1]Dochody'!$P$37)</f>
        <v>31029344.0359583</v>
      </c>
      <c r="J13" s="34">
        <f>SUM('[1]Dochody'!$R$37)</f>
        <v>32208459.109324716</v>
      </c>
      <c r="K13" s="34">
        <f>SUM('[1]Dochody'!$T$37)</f>
        <v>33432380.555479053</v>
      </c>
      <c r="L13" s="34">
        <f>SUM('[1]Dochody'!$V$37)</f>
        <v>34702811.01658726</v>
      </c>
      <c r="M13" s="34">
        <f>SUM('[1]Dochody'!$X$37)</f>
        <v>36021517.83521757</v>
      </c>
      <c r="N13" s="34">
        <f>SUM('[1]Dochody'!$Z$37)</f>
        <v>37390335.51295584</v>
      </c>
      <c r="O13" s="34">
        <f>SUM('[1]Dochody'!$AB$37)</f>
        <v>38811168.26244816</v>
      </c>
    </row>
    <row r="14" spans="1:15" s="35" customFormat="1" ht="27.75" customHeight="1">
      <c r="A14" s="32" t="s">
        <v>39</v>
      </c>
      <c r="B14" s="33" t="s">
        <v>51</v>
      </c>
      <c r="C14" s="34">
        <v>6592157</v>
      </c>
      <c r="D14" s="34">
        <v>6746964</v>
      </c>
      <c r="E14" s="34">
        <v>7265899</v>
      </c>
      <c r="F14" s="34">
        <f>SUM('[1]Dochody'!$I$35)</f>
        <v>7257591</v>
      </c>
      <c r="G14" s="34">
        <f>SUM('[1]Dochody'!$L$35)</f>
        <v>7330167</v>
      </c>
      <c r="H14" s="34">
        <f>SUM('[1]Dochody'!$N$35)</f>
        <v>7403468.67</v>
      </c>
      <c r="I14" s="34">
        <f>SUM('[1]Dochody'!$P$35)</f>
        <v>7588555.38675</v>
      </c>
      <c r="J14" s="34">
        <f>SUM('[1]Dochody'!$R$35)</f>
        <v>7778269.271418749</v>
      </c>
      <c r="K14" s="34">
        <f>SUM('[1]Dochody'!$T$35)</f>
        <v>7972726.003204218</v>
      </c>
      <c r="L14" s="34">
        <f>SUM('[1]Dochody'!$V$35)</f>
        <v>8172044.153284323</v>
      </c>
      <c r="M14" s="34">
        <f>SUM('[1]Dochody'!$X$35)</f>
        <v>8376345.257116431</v>
      </c>
      <c r="N14" s="34">
        <f>SUM('[1]Dochody'!$Z$35)</f>
        <v>8585753.888544343</v>
      </c>
      <c r="O14" s="34">
        <f>SUM('[1]Dochody'!$AB$35)</f>
        <v>8800397.735757953</v>
      </c>
    </row>
    <row r="15" spans="1:15" s="35" customFormat="1" ht="29.25" customHeight="1">
      <c r="A15" s="55" t="s">
        <v>142</v>
      </c>
      <c r="B15" s="56" t="s">
        <v>143</v>
      </c>
      <c r="C15" s="34">
        <v>4682469</v>
      </c>
      <c r="D15" s="34">
        <v>4899539</v>
      </c>
      <c r="E15" s="34">
        <v>5216974</v>
      </c>
      <c r="F15" s="34">
        <v>5181891</v>
      </c>
      <c r="G15" s="34">
        <f>SUM('[1]Dochody'!$L$36)</f>
        <v>5233710</v>
      </c>
      <c r="H15" s="34">
        <f>SUM('[1]Dochody'!$N$36)</f>
        <v>5286047.1</v>
      </c>
      <c r="I15" s="34">
        <f>SUM('[1]Dochody'!$P$36)</f>
        <v>5418198.2775</v>
      </c>
      <c r="J15" s="34">
        <f>SUM('[1]Dochody'!$R$36)</f>
        <v>5553653.2344375</v>
      </c>
      <c r="K15" s="34">
        <f>SUM('[1]Dochody'!$T$36)</f>
        <v>5692494.565298438</v>
      </c>
      <c r="L15" s="34">
        <f>SUM('[1]Dochody'!$V$36)</f>
        <v>5834806.929430899</v>
      </c>
      <c r="M15" s="34">
        <f>SUM('[1]Dochody'!$X$36)</f>
        <v>5980677.102666671</v>
      </c>
      <c r="N15" s="34">
        <f>SUM('[1]Dochody'!$Z$36)</f>
        <v>6130194.030233338</v>
      </c>
      <c r="O15" s="34">
        <f>SUM('[1]Dochody'!$AB$36)</f>
        <v>6283448.880989172</v>
      </c>
    </row>
    <row r="16" spans="1:15" s="35" customFormat="1" ht="42.75" customHeight="1">
      <c r="A16" s="32" t="s">
        <v>43</v>
      </c>
      <c r="B16" s="33" t="s">
        <v>131</v>
      </c>
      <c r="C16" s="31" t="s">
        <v>24</v>
      </c>
      <c r="D16" s="31" t="s">
        <v>24</v>
      </c>
      <c r="E16" s="31" t="s">
        <v>24</v>
      </c>
      <c r="F16" s="31">
        <f>F17+F18+F19</f>
        <v>187621</v>
      </c>
      <c r="G16" s="31">
        <f>G17+G18+G19</f>
        <v>178101</v>
      </c>
      <c r="H16" s="31">
        <f>H17+H18+H19</f>
        <v>170990</v>
      </c>
      <c r="I16" s="31">
        <f>I17+I18+I19</f>
        <v>163879</v>
      </c>
      <c r="J16" s="31">
        <f aca="true" t="shared" si="2" ref="J16:O16">J17+J18+J19</f>
        <v>156768</v>
      </c>
      <c r="K16" s="31">
        <f t="shared" si="2"/>
        <v>75725</v>
      </c>
      <c r="L16" s="31">
        <f t="shared" si="2"/>
        <v>0</v>
      </c>
      <c r="M16" s="31">
        <f t="shared" si="2"/>
        <v>0</v>
      </c>
      <c r="N16" s="31">
        <f t="shared" si="2"/>
        <v>0</v>
      </c>
      <c r="O16" s="31">
        <f t="shared" si="2"/>
        <v>0</v>
      </c>
    </row>
    <row r="17" spans="1:15" s="58" customFormat="1" ht="27.75" customHeight="1">
      <c r="A17" s="108"/>
      <c r="B17" s="86" t="s">
        <v>132</v>
      </c>
      <c r="C17" s="34" t="s">
        <v>24</v>
      </c>
      <c r="D17" s="34" t="s">
        <v>24</v>
      </c>
      <c r="E17" s="34" t="s">
        <v>24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s="58" customFormat="1" ht="27.75" customHeight="1">
      <c r="A18" s="108"/>
      <c r="B18" s="86" t="s">
        <v>128</v>
      </c>
      <c r="C18" s="34" t="s">
        <v>24</v>
      </c>
      <c r="D18" s="34" t="s">
        <v>24</v>
      </c>
      <c r="E18" s="34" t="s">
        <v>24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s="60" customFormat="1" ht="43.5" customHeight="1">
      <c r="A19" s="108"/>
      <c r="B19" s="87" t="s">
        <v>144</v>
      </c>
      <c r="C19" s="59" t="s">
        <v>24</v>
      </c>
      <c r="D19" s="59" t="s">
        <v>24</v>
      </c>
      <c r="E19" s="59" t="s">
        <v>24</v>
      </c>
      <c r="F19" s="59">
        <f>SUM(zał_2_Przedsięwzięcia!I20)</f>
        <v>187621</v>
      </c>
      <c r="G19" s="59">
        <f>SUM(zał_2_Przedsięwzięcia!J20)</f>
        <v>178101</v>
      </c>
      <c r="H19" s="59">
        <f>SUM(zał_2_Przedsięwzięcia!K20)</f>
        <v>170990</v>
      </c>
      <c r="I19" s="59">
        <f>SUM(zał_2_Przedsięwzięcia!L20)</f>
        <v>163879</v>
      </c>
      <c r="J19" s="59">
        <f>SUM(zał_2_Przedsięwzięcia!M20)</f>
        <v>156768</v>
      </c>
      <c r="K19" s="59">
        <f>SUM(zał_2_Przedsięwzięcia!N20)</f>
        <v>75725</v>
      </c>
      <c r="L19" s="59"/>
      <c r="M19" s="59"/>
      <c r="N19" s="59"/>
      <c r="O19" s="59"/>
    </row>
    <row r="20" spans="1:15" ht="21.75" customHeight="1">
      <c r="A20" s="55" t="s">
        <v>40</v>
      </c>
      <c r="B20" s="56" t="s">
        <v>52</v>
      </c>
      <c r="C20" s="34">
        <v>23673228</v>
      </c>
      <c r="D20" s="34">
        <v>27183109</v>
      </c>
      <c r="E20" s="34">
        <v>30625402</v>
      </c>
      <c r="F20" s="34">
        <f>SUM('[1]Dochody'!$I$38)</f>
        <v>23939905</v>
      </c>
      <c r="G20" s="34">
        <f>SUM('[1]Dochody'!$L$38)</f>
        <v>24538402.625</v>
      </c>
      <c r="H20" s="34">
        <f>SUM('[1]Dochody'!$N$38-49982)</f>
        <v>25101880.690625</v>
      </c>
      <c r="I20" s="34">
        <f>SUM('[1]Dochody'!$P$38)</f>
        <v>25780659.257890627</v>
      </c>
      <c r="J20" s="34">
        <f>SUM('[1]Dochody'!$R$38)</f>
        <v>26425175.73933789</v>
      </c>
      <c r="K20" s="34">
        <f>SUM('[1]Dochody'!$T$38)</f>
        <v>27085805.13282134</v>
      </c>
      <c r="L20" s="34">
        <f>SUM('[1]Dochody'!$V$38)</f>
        <v>27762950.261141874</v>
      </c>
      <c r="M20" s="34">
        <f>SUM('[1]Dochody'!$X$38)</f>
        <v>28457024.017670423</v>
      </c>
      <c r="N20" s="34">
        <f>SUM('[1]Dochody'!$Z$38)</f>
        <v>29168449.618112184</v>
      </c>
      <c r="O20" s="34">
        <f>SUM('[1]Dochody'!$AB$38)</f>
        <v>29897660.858564988</v>
      </c>
    </row>
    <row r="21" spans="1:15" s="10" customFormat="1" ht="34.5" customHeight="1">
      <c r="A21" s="7" t="s">
        <v>5</v>
      </c>
      <c r="B21" s="8" t="s">
        <v>99</v>
      </c>
      <c r="C21" s="9">
        <f>C8-C12</f>
        <v>2221746</v>
      </c>
      <c r="D21" s="9">
        <f aca="true" t="shared" si="3" ref="D21:O21">D8-D12</f>
        <v>203888</v>
      </c>
      <c r="E21" s="9">
        <f t="shared" si="3"/>
        <v>7913776</v>
      </c>
      <c r="F21" s="9">
        <f t="shared" si="3"/>
        <v>4410803</v>
      </c>
      <c r="G21" s="9">
        <f t="shared" si="3"/>
        <v>3070104.8590000123</v>
      </c>
      <c r="H21" s="9">
        <f t="shared" si="3"/>
        <v>4213499.906867012</v>
      </c>
      <c r="I21" s="9">
        <f t="shared" si="3"/>
        <v>5347057.864513561</v>
      </c>
      <c r="J21" s="9">
        <f t="shared" si="3"/>
        <v>6691676.958400466</v>
      </c>
      <c r="K21" s="9">
        <f t="shared" si="3"/>
        <v>8292751.501393542</v>
      </c>
      <c r="L21" s="9">
        <f t="shared" si="3"/>
        <v>10095473.757471412</v>
      </c>
      <c r="M21" s="9">
        <f t="shared" si="3"/>
        <v>12057303.767698854</v>
      </c>
      <c r="N21" s="9">
        <f t="shared" si="3"/>
        <v>14285760.220593885</v>
      </c>
      <c r="O21" s="9">
        <f t="shared" si="3"/>
        <v>16817127.45724246</v>
      </c>
    </row>
    <row r="22" spans="1:15" s="63" customFormat="1" ht="57.75" customHeight="1">
      <c r="A22" s="61" t="s">
        <v>135</v>
      </c>
      <c r="B22" s="96" t="s">
        <v>168</v>
      </c>
      <c r="C22" s="62">
        <f>C9-C12</f>
        <v>-1176980</v>
      </c>
      <c r="D22" s="62">
        <f aca="true" t="shared" si="4" ref="D22:O22">D9-D12</f>
        <v>-510876</v>
      </c>
      <c r="E22" s="62">
        <f t="shared" si="4"/>
        <v>860882</v>
      </c>
      <c r="F22" s="62">
        <f t="shared" si="4"/>
        <v>257859</v>
      </c>
      <c r="G22" s="62">
        <f t="shared" si="4"/>
        <v>2523155.8590000123</v>
      </c>
      <c r="H22" s="62">
        <f t="shared" si="4"/>
        <v>4213499.906867012</v>
      </c>
      <c r="I22" s="62">
        <f t="shared" si="4"/>
        <v>5347057.864513561</v>
      </c>
      <c r="J22" s="62">
        <f t="shared" si="4"/>
        <v>6691676.958400466</v>
      </c>
      <c r="K22" s="62">
        <f t="shared" si="4"/>
        <v>8292751.501393542</v>
      </c>
      <c r="L22" s="62">
        <f t="shared" si="4"/>
        <v>10095473.757471412</v>
      </c>
      <c r="M22" s="62">
        <f t="shared" si="4"/>
        <v>12057303.767698854</v>
      </c>
      <c r="N22" s="62">
        <f t="shared" si="4"/>
        <v>14285760.220593885</v>
      </c>
      <c r="O22" s="62">
        <f t="shared" si="4"/>
        <v>16817127.45724246</v>
      </c>
    </row>
    <row r="23" spans="1:15" s="10" customFormat="1" ht="34.5" customHeight="1">
      <c r="A23" s="7" t="s">
        <v>7</v>
      </c>
      <c r="B23" s="8" t="s">
        <v>117</v>
      </c>
      <c r="C23" s="9">
        <f>C24+C25+C26</f>
        <v>1617074</v>
      </c>
      <c r="D23" s="9">
        <f aca="true" t="shared" si="5" ref="D23:O23">D24+D25+D26</f>
        <v>2738869</v>
      </c>
      <c r="E23" s="9">
        <f t="shared" si="5"/>
        <v>2965111</v>
      </c>
      <c r="F23" s="9">
        <f t="shared" si="5"/>
        <v>2090304</v>
      </c>
      <c r="G23" s="9">
        <f t="shared" si="5"/>
        <v>0</v>
      </c>
      <c r="H23" s="9">
        <f t="shared" si="5"/>
        <v>0</v>
      </c>
      <c r="I23" s="9">
        <f t="shared" si="5"/>
        <v>0</v>
      </c>
      <c r="J23" s="9">
        <f t="shared" si="5"/>
        <v>0</v>
      </c>
      <c r="K23" s="9">
        <f t="shared" si="5"/>
        <v>0</v>
      </c>
      <c r="L23" s="9">
        <f t="shared" si="5"/>
        <v>0</v>
      </c>
      <c r="M23" s="9">
        <f t="shared" si="5"/>
        <v>0</v>
      </c>
      <c r="N23" s="9">
        <f t="shared" si="5"/>
        <v>0</v>
      </c>
      <c r="O23" s="9">
        <f t="shared" si="5"/>
        <v>0</v>
      </c>
    </row>
    <row r="24" spans="1:15" ht="21.75" customHeight="1">
      <c r="A24" s="55" t="s">
        <v>25</v>
      </c>
      <c r="B24" s="56" t="s">
        <v>53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ht="21.75" customHeight="1">
      <c r="A25" s="55" t="s">
        <v>26</v>
      </c>
      <c r="B25" s="56" t="s">
        <v>54</v>
      </c>
      <c r="C25" s="34">
        <v>1617074</v>
      </c>
      <c r="D25" s="34">
        <v>2738869</v>
      </c>
      <c r="E25" s="34">
        <v>2965111</v>
      </c>
      <c r="F25" s="34">
        <v>2090304</v>
      </c>
      <c r="G25" s="34"/>
      <c r="H25" s="34"/>
      <c r="I25" s="34"/>
      <c r="J25" s="34"/>
      <c r="K25" s="34"/>
      <c r="L25" s="34"/>
      <c r="M25" s="34"/>
      <c r="N25" s="34"/>
      <c r="O25" s="34"/>
    </row>
    <row r="26" spans="1:15" ht="21.75" customHeight="1">
      <c r="A26" s="55" t="s">
        <v>44</v>
      </c>
      <c r="B26" s="56" t="s">
        <v>55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s="10" customFormat="1" ht="34.5" customHeight="1">
      <c r="A27" s="7" t="s">
        <v>8</v>
      </c>
      <c r="B27" s="8" t="s">
        <v>45</v>
      </c>
      <c r="C27" s="9">
        <f>C21+C23</f>
        <v>3838820</v>
      </c>
      <c r="D27" s="9">
        <f aca="true" t="shared" si="6" ref="D27:O27">D21+D23</f>
        <v>2942757</v>
      </c>
      <c r="E27" s="9">
        <f t="shared" si="6"/>
        <v>10878887</v>
      </c>
      <c r="F27" s="9">
        <f t="shared" si="6"/>
        <v>6501107</v>
      </c>
      <c r="G27" s="9">
        <f t="shared" si="6"/>
        <v>3070104.8590000123</v>
      </c>
      <c r="H27" s="9">
        <f t="shared" si="6"/>
        <v>4213499.906867012</v>
      </c>
      <c r="I27" s="9">
        <f t="shared" si="6"/>
        <v>5347057.864513561</v>
      </c>
      <c r="J27" s="9">
        <f>J21+J23</f>
        <v>6691676.958400466</v>
      </c>
      <c r="K27" s="9">
        <f>K21+K23</f>
        <v>8292751.501393542</v>
      </c>
      <c r="L27" s="9">
        <f>L21+L23</f>
        <v>10095473.757471412</v>
      </c>
      <c r="M27" s="9">
        <f>M21+M23</f>
        <v>12057303.767698854</v>
      </c>
      <c r="N27" s="9">
        <f>N21+N23</f>
        <v>14285760.220593885</v>
      </c>
      <c r="O27" s="9">
        <f t="shared" si="6"/>
        <v>16817127.45724246</v>
      </c>
    </row>
    <row r="28" spans="1:15" s="63" customFormat="1" ht="57" customHeight="1">
      <c r="A28" s="61" t="s">
        <v>135</v>
      </c>
      <c r="B28" s="91" t="s">
        <v>169</v>
      </c>
      <c r="C28" s="64">
        <f>C9-C12+C23</f>
        <v>440094</v>
      </c>
      <c r="D28" s="64">
        <f aca="true" t="shared" si="7" ref="D28:O28">D9-D12+D23</f>
        <v>2227993</v>
      </c>
      <c r="E28" s="64">
        <f t="shared" si="7"/>
        <v>3825993</v>
      </c>
      <c r="F28" s="64">
        <f t="shared" si="7"/>
        <v>2348163</v>
      </c>
      <c r="G28" s="64">
        <f t="shared" si="7"/>
        <v>2523155.8590000123</v>
      </c>
      <c r="H28" s="64">
        <f t="shared" si="7"/>
        <v>4213499.906867012</v>
      </c>
      <c r="I28" s="64">
        <f t="shared" si="7"/>
        <v>5347057.864513561</v>
      </c>
      <c r="J28" s="64">
        <f>J9-J12+J23</f>
        <v>6691676.958400466</v>
      </c>
      <c r="K28" s="64">
        <f>K9-K12+K23</f>
        <v>8292751.501393542</v>
      </c>
      <c r="L28" s="64">
        <f>L9-L12+L23</f>
        <v>10095473.757471412</v>
      </c>
      <c r="M28" s="64">
        <f>M9-M12+M23</f>
        <v>12057303.767698854</v>
      </c>
      <c r="N28" s="64">
        <f>N9-N12+N23</f>
        <v>14285760.220593885</v>
      </c>
      <c r="O28" s="64">
        <f t="shared" si="7"/>
        <v>16817127.45724246</v>
      </c>
    </row>
    <row r="29" spans="1:15" s="10" customFormat="1" ht="34.5" customHeight="1">
      <c r="A29" s="7" t="s">
        <v>9</v>
      </c>
      <c r="B29" s="8" t="s">
        <v>145</v>
      </c>
      <c r="C29" s="9">
        <f>C30+C36</f>
        <v>5431277</v>
      </c>
      <c r="D29" s="9">
        <f aca="true" t="shared" si="8" ref="D29:O29">D30+D36</f>
        <v>4832563</v>
      </c>
      <c r="E29" s="9">
        <f t="shared" si="8"/>
        <v>4342420</v>
      </c>
      <c r="F29" s="9">
        <f t="shared" si="8"/>
        <v>4827420</v>
      </c>
      <c r="G29" s="9">
        <f t="shared" si="8"/>
        <v>4570105</v>
      </c>
      <c r="H29" s="9">
        <f t="shared" si="8"/>
        <v>4213500</v>
      </c>
      <c r="I29" s="9">
        <f t="shared" si="8"/>
        <v>4479500</v>
      </c>
      <c r="J29" s="9">
        <f>J30+J36</f>
        <v>4243600</v>
      </c>
      <c r="K29" s="9">
        <f>K30+K36</f>
        <v>3995000</v>
      </c>
      <c r="L29" s="9">
        <f>L30+L36</f>
        <v>1972000</v>
      </c>
      <c r="M29" s="9">
        <f>M30+M36</f>
        <v>2372000</v>
      </c>
      <c r="N29" s="9">
        <f>N30+N36</f>
        <v>2265000</v>
      </c>
      <c r="O29" s="9">
        <f t="shared" si="8"/>
        <v>1671000</v>
      </c>
    </row>
    <row r="30" spans="1:15" s="35" customFormat="1" ht="21.75" customHeight="1">
      <c r="A30" s="32" t="s">
        <v>28</v>
      </c>
      <c r="B30" s="33" t="s">
        <v>56</v>
      </c>
      <c r="C30" s="31">
        <f aca="true" t="shared" si="9" ref="C30:O30">C31+C32+C34</f>
        <v>1168619</v>
      </c>
      <c r="D30" s="31">
        <f t="shared" si="9"/>
        <v>1579744</v>
      </c>
      <c r="E30" s="31">
        <f t="shared" si="9"/>
        <v>1500000</v>
      </c>
      <c r="F30" s="31">
        <f t="shared" si="9"/>
        <v>1805000</v>
      </c>
      <c r="G30" s="31">
        <f t="shared" si="9"/>
        <v>1566000</v>
      </c>
      <c r="H30" s="31">
        <f t="shared" si="9"/>
        <v>1165500</v>
      </c>
      <c r="I30" s="31">
        <f t="shared" si="9"/>
        <v>981500</v>
      </c>
      <c r="J30" s="31">
        <f>J31+J32+J34</f>
        <v>795600</v>
      </c>
      <c r="K30" s="31">
        <f>K31+K32+K34</f>
        <v>597000</v>
      </c>
      <c r="L30" s="31">
        <f>L31+L32+L34</f>
        <v>474000</v>
      </c>
      <c r="M30" s="31">
        <f>M31+M32+M34</f>
        <v>374000</v>
      </c>
      <c r="N30" s="31">
        <f>N31+N32+N34</f>
        <v>267000</v>
      </c>
      <c r="O30" s="31">
        <f t="shared" si="9"/>
        <v>171000</v>
      </c>
    </row>
    <row r="31" spans="1:15" ht="21.75" customHeight="1">
      <c r="A31" s="55" t="s">
        <v>77</v>
      </c>
      <c r="B31" s="65" t="s">
        <v>49</v>
      </c>
      <c r="C31" s="34">
        <v>1168619</v>
      </c>
      <c r="D31" s="34">
        <v>1579744</v>
      </c>
      <c r="E31" s="34">
        <v>1500000</v>
      </c>
      <c r="F31" s="34">
        <v>1805000</v>
      </c>
      <c r="G31" s="34">
        <v>1566000</v>
      </c>
      <c r="H31" s="34">
        <v>1165500</v>
      </c>
      <c r="I31" s="34">
        <v>981500</v>
      </c>
      <c r="J31" s="34">
        <v>795600</v>
      </c>
      <c r="K31" s="34">
        <v>597000</v>
      </c>
      <c r="L31" s="34">
        <v>474000</v>
      </c>
      <c r="M31" s="34">
        <v>374000</v>
      </c>
      <c r="N31" s="34">
        <v>267000</v>
      </c>
      <c r="O31" s="34">
        <v>171000</v>
      </c>
    </row>
    <row r="32" spans="1:15" ht="28.5" customHeight="1">
      <c r="A32" s="55" t="s">
        <v>78</v>
      </c>
      <c r="B32" s="65" t="s">
        <v>6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1:15" s="67" customFormat="1" ht="42" customHeight="1">
      <c r="A33" s="55"/>
      <c r="B33" s="88" t="s">
        <v>46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1:15" ht="31.5" customHeight="1">
      <c r="A34" s="55" t="s">
        <v>79</v>
      </c>
      <c r="B34" s="65" t="s">
        <v>129</v>
      </c>
      <c r="C34" s="34"/>
      <c r="D34" s="34"/>
      <c r="E34" s="34"/>
      <c r="F34" s="34">
        <f>zał_2_Przedsięwzięcia!I27</f>
        <v>0</v>
      </c>
      <c r="G34" s="34">
        <f>zał_2_Przedsięwzięcia!J27</f>
        <v>0</v>
      </c>
      <c r="H34" s="34">
        <f>zał_2_Przedsięwzięcia!K27</f>
        <v>0</v>
      </c>
      <c r="I34" s="34">
        <f>zał_2_Przedsięwzięcia!L27</f>
        <v>0</v>
      </c>
      <c r="J34" s="34">
        <f>zał_2_Przedsięwzięcia!M27</f>
        <v>0</v>
      </c>
      <c r="K34" s="34">
        <f>zał_2_Przedsięwzięcia!S27</f>
        <v>0</v>
      </c>
      <c r="L34" s="34">
        <f>zał_2_Przedsięwzięcia!T27</f>
        <v>0</v>
      </c>
      <c r="M34" s="34">
        <f>zał_2_Przedsięwzięcia!U27</f>
        <v>0</v>
      </c>
      <c r="N34" s="34">
        <f>zał_2_Przedsięwzięcia!V27</f>
        <v>0</v>
      </c>
      <c r="O34" s="34">
        <f>zał_2_Przedsięwzięcia!W27</f>
        <v>0</v>
      </c>
    </row>
    <row r="35" spans="1:15" s="35" customFormat="1" ht="42.75" customHeight="1">
      <c r="A35" s="55"/>
      <c r="B35" s="88" t="s">
        <v>47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1:15" s="35" customFormat="1" ht="30.75" customHeight="1">
      <c r="A36" s="32" t="s">
        <v>29</v>
      </c>
      <c r="B36" s="90" t="s">
        <v>68</v>
      </c>
      <c r="C36" s="34">
        <v>4262658</v>
      </c>
      <c r="D36" s="34">
        <v>3252819</v>
      </c>
      <c r="E36" s="34">
        <v>2842420</v>
      </c>
      <c r="F36" s="34">
        <v>3022420</v>
      </c>
      <c r="G36" s="34">
        <v>3004105</v>
      </c>
      <c r="H36" s="34">
        <v>3048000</v>
      </c>
      <c r="I36" s="34">
        <v>3498000</v>
      </c>
      <c r="J36" s="34">
        <v>3448000</v>
      </c>
      <c r="K36" s="34">
        <v>3398000</v>
      </c>
      <c r="L36" s="34">
        <v>1498000</v>
      </c>
      <c r="M36" s="34">
        <v>1998000</v>
      </c>
      <c r="N36" s="34">
        <v>1998000</v>
      </c>
      <c r="O36" s="34">
        <v>1500000</v>
      </c>
    </row>
    <row r="37" spans="1:15" s="67" customFormat="1" ht="45.75" customHeight="1">
      <c r="A37" s="68"/>
      <c r="B37" s="88" t="s">
        <v>50</v>
      </c>
      <c r="C37" s="66">
        <v>966678</v>
      </c>
      <c r="D37" s="66">
        <v>926839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</row>
    <row r="38" spans="1:15" s="35" customFormat="1" ht="37.5" customHeight="1">
      <c r="A38" s="32" t="s">
        <v>57</v>
      </c>
      <c r="B38" s="90" t="s">
        <v>58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 s="35" customFormat="1" ht="55.5" customHeight="1">
      <c r="A39" s="69" t="s">
        <v>135</v>
      </c>
      <c r="B39" s="92" t="s">
        <v>170</v>
      </c>
      <c r="C39" s="70">
        <f>C9-C12+C23-C30</f>
        <v>-728525</v>
      </c>
      <c r="D39" s="70">
        <f aca="true" t="shared" si="10" ref="D39:I39">D9-D12+D23-D30</f>
        <v>648249</v>
      </c>
      <c r="E39" s="70">
        <f t="shared" si="10"/>
        <v>2325993</v>
      </c>
      <c r="F39" s="71">
        <f t="shared" si="10"/>
        <v>543163</v>
      </c>
      <c r="G39" s="71">
        <f t="shared" si="10"/>
        <v>957155.8590000123</v>
      </c>
      <c r="H39" s="71">
        <f t="shared" si="10"/>
        <v>3047999.9068670124</v>
      </c>
      <c r="I39" s="71">
        <f t="shared" si="10"/>
        <v>4365557.864513561</v>
      </c>
      <c r="J39" s="71">
        <f aca="true" t="shared" si="11" ref="J39:O39">J9-J12+J23-J30</f>
        <v>5896076.958400466</v>
      </c>
      <c r="K39" s="71">
        <f t="shared" si="11"/>
        <v>7695751.501393542</v>
      </c>
      <c r="L39" s="71">
        <f t="shared" si="11"/>
        <v>9621473.757471412</v>
      </c>
      <c r="M39" s="71">
        <f t="shared" si="11"/>
        <v>11683303.767698854</v>
      </c>
      <c r="N39" s="71">
        <f t="shared" si="11"/>
        <v>14018760.220593885</v>
      </c>
      <c r="O39" s="71">
        <f t="shared" si="11"/>
        <v>16646127.457242459</v>
      </c>
    </row>
    <row r="40" spans="1:15" s="10" customFormat="1" ht="33.75" customHeight="1">
      <c r="A40" s="7" t="s">
        <v>10</v>
      </c>
      <c r="B40" s="8" t="s">
        <v>59</v>
      </c>
      <c r="C40" s="9">
        <f>C8-C12</f>
        <v>2221746</v>
      </c>
      <c r="D40" s="9">
        <f>D8-D12</f>
        <v>203888</v>
      </c>
      <c r="E40" s="9">
        <f>E27-E29-E38</f>
        <v>6536467</v>
      </c>
      <c r="F40" s="9">
        <f>F27-F29-F38</f>
        <v>1673687</v>
      </c>
      <c r="G40" s="9">
        <f>G27-G29-G38</f>
        <v>-1500000.1409999877</v>
      </c>
      <c r="H40" s="9">
        <f>H27-H29-H38</f>
        <v>-0.09313298761844635</v>
      </c>
      <c r="I40" s="9">
        <f>I27-I29-I38</f>
        <v>867557.8645135611</v>
      </c>
      <c r="J40" s="9">
        <f aca="true" t="shared" si="12" ref="J40:O40">J27-J29-J38</f>
        <v>2448076.9584004655</v>
      </c>
      <c r="K40" s="9">
        <f t="shared" si="12"/>
        <v>4297751.501393542</v>
      </c>
      <c r="L40" s="9">
        <f t="shared" si="12"/>
        <v>8123473.757471412</v>
      </c>
      <c r="M40" s="9">
        <f t="shared" si="12"/>
        <v>9685303.767698854</v>
      </c>
      <c r="N40" s="9">
        <f t="shared" si="12"/>
        <v>12020760.220593885</v>
      </c>
      <c r="O40" s="9">
        <f t="shared" si="12"/>
        <v>15146127.457242459</v>
      </c>
    </row>
    <row r="41" spans="1:15" s="10" customFormat="1" ht="33.75" customHeight="1">
      <c r="A41" s="7" t="s">
        <v>60</v>
      </c>
      <c r="B41" s="8" t="s">
        <v>61</v>
      </c>
      <c r="C41" s="9">
        <f>C47</f>
        <v>4296310</v>
      </c>
      <c r="D41" s="9">
        <f>D47</f>
        <v>145083</v>
      </c>
      <c r="E41" s="9">
        <f>E47</f>
        <v>4446163</v>
      </c>
      <c r="F41" s="9">
        <f>F42+F47</f>
        <v>1673687</v>
      </c>
      <c r="G41" s="9">
        <f>G42+G47</f>
        <v>0</v>
      </c>
      <c r="H41" s="9">
        <v>0</v>
      </c>
      <c r="I41" s="9">
        <f aca="true" t="shared" si="13" ref="I41:O41">I42+I47</f>
        <v>867558</v>
      </c>
      <c r="J41" s="9">
        <f t="shared" si="13"/>
        <v>2448077</v>
      </c>
      <c r="K41" s="9">
        <f t="shared" si="13"/>
        <v>4297752</v>
      </c>
      <c r="L41" s="9">
        <f t="shared" si="13"/>
        <v>8123474</v>
      </c>
      <c r="M41" s="9">
        <f t="shared" si="13"/>
        <v>9685304</v>
      </c>
      <c r="N41" s="9">
        <f t="shared" si="13"/>
        <v>12020760</v>
      </c>
      <c r="O41" s="9">
        <f t="shared" si="13"/>
        <v>15146127</v>
      </c>
    </row>
    <row r="42" spans="1:15" ht="33" customHeight="1">
      <c r="A42" s="55" t="s">
        <v>62</v>
      </c>
      <c r="B42" s="56" t="s">
        <v>63</v>
      </c>
      <c r="C42" s="72" t="s">
        <v>24</v>
      </c>
      <c r="D42" s="72" t="s">
        <v>24</v>
      </c>
      <c r="E42" s="72" t="s">
        <v>24</v>
      </c>
      <c r="F42" s="72">
        <f>F43+F45</f>
        <v>0</v>
      </c>
      <c r="G42" s="72">
        <f>G43+G45</f>
        <v>0</v>
      </c>
      <c r="H42" s="72">
        <f>H43+H45</f>
        <v>0</v>
      </c>
      <c r="I42" s="72">
        <f>I43+I45</f>
        <v>0</v>
      </c>
      <c r="J42" s="72">
        <f aca="true" t="shared" si="14" ref="J42:O42">J43+J45</f>
        <v>0</v>
      </c>
      <c r="K42" s="72">
        <f t="shared" si="14"/>
        <v>0</v>
      </c>
      <c r="L42" s="72">
        <f t="shared" si="14"/>
        <v>0</v>
      </c>
      <c r="M42" s="72">
        <f t="shared" si="14"/>
        <v>0</v>
      </c>
      <c r="N42" s="72">
        <f t="shared" si="14"/>
        <v>0</v>
      </c>
      <c r="O42" s="72">
        <f t="shared" si="14"/>
        <v>0</v>
      </c>
    </row>
    <row r="43" spans="1:15" ht="31.5" customHeight="1">
      <c r="A43" s="109"/>
      <c r="B43" s="86" t="s">
        <v>172</v>
      </c>
      <c r="C43" s="57" t="s">
        <v>24</v>
      </c>
      <c r="D43" s="57" t="s">
        <v>24</v>
      </c>
      <c r="E43" s="57" t="s">
        <v>24</v>
      </c>
      <c r="F43" s="72">
        <f>zał_2_Przedsięwzięcia!I13</f>
        <v>0</v>
      </c>
      <c r="G43" s="72">
        <f>zał_2_Przedsięwzięcia!J13</f>
        <v>0</v>
      </c>
      <c r="H43" s="72">
        <f>zał_2_Przedsięwzięcia!K13</f>
        <v>0</v>
      </c>
      <c r="I43" s="72">
        <f>zał_2_Przedsięwzięcia!L13</f>
        <v>0</v>
      </c>
      <c r="J43" s="72">
        <f>zał_2_Przedsięwzięcia!M13</f>
        <v>0</v>
      </c>
      <c r="K43" s="72">
        <f>zał_2_Przedsięwzięcia!S13</f>
        <v>0</v>
      </c>
      <c r="L43" s="72">
        <f>zał_2_Przedsięwzięcia!T13</f>
        <v>0</v>
      </c>
      <c r="M43" s="72">
        <f>zał_2_Przedsięwzięcia!U13</f>
        <v>0</v>
      </c>
      <c r="N43" s="72">
        <f>zał_2_Przedsięwzięcia!V13</f>
        <v>0</v>
      </c>
      <c r="O43" s="72">
        <f>zał_2_Przedsięwzięcia!W13</f>
        <v>0</v>
      </c>
    </row>
    <row r="44" spans="1:15" ht="26.25" customHeight="1">
      <c r="A44" s="110"/>
      <c r="B44" s="86" t="s">
        <v>127</v>
      </c>
      <c r="C44" s="57" t="s">
        <v>24</v>
      </c>
      <c r="D44" s="57" t="s">
        <v>24</v>
      </c>
      <c r="E44" s="57" t="s">
        <v>24</v>
      </c>
      <c r="F44" s="72">
        <f>zał_2_Przedsięwzięcia!I17</f>
        <v>0</v>
      </c>
      <c r="G44" s="72">
        <f>zał_2_Przedsięwzięcia!J17</f>
        <v>0</v>
      </c>
      <c r="H44" s="72">
        <f>zał_2_Przedsięwzięcia!K17</f>
        <v>0</v>
      </c>
      <c r="I44" s="72">
        <f>zał_2_Przedsięwzięcia!L17</f>
        <v>0</v>
      </c>
      <c r="J44" s="72">
        <f>zał_2_Przedsięwzięcia!M17</f>
        <v>0</v>
      </c>
      <c r="K44" s="72">
        <f>zał_2_Przedsięwzięcia!S17</f>
        <v>0</v>
      </c>
      <c r="L44" s="72">
        <f>zał_2_Przedsięwzięcia!T17</f>
        <v>0</v>
      </c>
      <c r="M44" s="72">
        <f>zał_2_Przedsięwzięcia!U17</f>
        <v>0</v>
      </c>
      <c r="N44" s="72">
        <f>zał_2_Przedsięwzięcia!V17</f>
        <v>0</v>
      </c>
      <c r="O44" s="72">
        <f>zał_2_Przedsięwzięcia!W17</f>
        <v>0</v>
      </c>
    </row>
    <row r="45" spans="1:15" ht="30" customHeight="1">
      <c r="A45" s="110"/>
      <c r="B45" s="86" t="s">
        <v>128</v>
      </c>
      <c r="C45" s="57" t="s">
        <v>24</v>
      </c>
      <c r="D45" s="57" t="s">
        <v>24</v>
      </c>
      <c r="E45" s="57" t="s">
        <v>24</v>
      </c>
      <c r="F45" s="72">
        <f>zał_2_Przedsięwzięcia!I16</f>
        <v>0</v>
      </c>
      <c r="G45" s="72">
        <f>zał_2_Przedsięwzięcia!J16</f>
        <v>0</v>
      </c>
      <c r="H45" s="72">
        <f>zał_2_Przedsięwzięcia!K16</f>
        <v>0</v>
      </c>
      <c r="I45" s="72">
        <f>zał_2_Przedsięwzięcia!L16</f>
        <v>0</v>
      </c>
      <c r="J45" s="72">
        <f>zał_2_Przedsięwzięcia!M16</f>
        <v>0</v>
      </c>
      <c r="K45" s="72">
        <f>zał_2_Przedsięwzięcia!S16</f>
        <v>0</v>
      </c>
      <c r="L45" s="72">
        <f>zał_2_Przedsięwzięcia!T16</f>
        <v>0</v>
      </c>
      <c r="M45" s="72">
        <f>zał_2_Przedsięwzięcia!U16</f>
        <v>0</v>
      </c>
      <c r="N45" s="72">
        <f>zał_2_Przedsięwzięcia!V16</f>
        <v>0</v>
      </c>
      <c r="O45" s="72">
        <f>zał_2_Przedsięwzięcia!W16</f>
        <v>0</v>
      </c>
    </row>
    <row r="46" spans="1:15" ht="43.5" customHeight="1">
      <c r="A46" s="104"/>
      <c r="B46" s="87" t="s">
        <v>144</v>
      </c>
      <c r="C46" s="57" t="s">
        <v>24</v>
      </c>
      <c r="D46" s="57" t="s">
        <v>24</v>
      </c>
      <c r="E46" s="57" t="s">
        <v>24</v>
      </c>
      <c r="F46" s="72">
        <f>zał_2_Przedsięwzięcia!H22</f>
        <v>0</v>
      </c>
      <c r="G46" s="72">
        <f>zał_2_Przedsięwzięcia!I22</f>
        <v>0</v>
      </c>
      <c r="H46" s="72">
        <f>zał_2_Przedsięwzięcia!J22</f>
        <v>0</v>
      </c>
      <c r="I46" s="72">
        <f>zał_2_Przedsięwzięcia!K22</f>
        <v>0</v>
      </c>
      <c r="J46" s="72">
        <f>zał_2_Przedsięwzięcia!L22</f>
        <v>0</v>
      </c>
      <c r="K46" s="72">
        <f>zał_2_Przedsięwzięcia!M22</f>
        <v>0</v>
      </c>
      <c r="L46" s="72">
        <f>zał_2_Przedsięwzięcia!S22</f>
        <v>0</v>
      </c>
      <c r="M46" s="72">
        <f>zał_2_Przedsięwzięcia!T22</f>
        <v>0</v>
      </c>
      <c r="N46" s="72">
        <f>zał_2_Przedsięwzięcia!U22</f>
        <v>0</v>
      </c>
      <c r="O46" s="72">
        <f>zał_2_Przedsięwzięcia!V22</f>
        <v>0</v>
      </c>
    </row>
    <row r="47" spans="1:15" ht="21.75" customHeight="1">
      <c r="A47" s="55" t="s">
        <v>64</v>
      </c>
      <c r="B47" s="56" t="s">
        <v>65</v>
      </c>
      <c r="C47" s="57">
        <v>4296310</v>
      </c>
      <c r="D47" s="57">
        <v>145083</v>
      </c>
      <c r="E47" s="57">
        <v>4446163</v>
      </c>
      <c r="F47" s="57">
        <v>1673687</v>
      </c>
      <c r="G47" s="57"/>
      <c r="H47" s="57"/>
      <c r="I47" s="57">
        <v>867558</v>
      </c>
      <c r="J47" s="57">
        <v>2448077</v>
      </c>
      <c r="K47" s="57">
        <v>4297752</v>
      </c>
      <c r="L47" s="57">
        <v>8123474</v>
      </c>
      <c r="M47" s="57">
        <v>9685304</v>
      </c>
      <c r="N47" s="57">
        <v>12020760</v>
      </c>
      <c r="O47" s="57">
        <v>15146127</v>
      </c>
    </row>
    <row r="48" spans="1:15" s="10" customFormat="1" ht="32.25" customHeight="1">
      <c r="A48" s="7" t="s">
        <v>66</v>
      </c>
      <c r="B48" s="8" t="s">
        <v>69</v>
      </c>
      <c r="C48" s="11">
        <v>8627637</v>
      </c>
      <c r="D48" s="11">
        <v>5000000</v>
      </c>
      <c r="E48" s="11">
        <v>0</v>
      </c>
      <c r="F48" s="11">
        <v>0</v>
      </c>
      <c r="G48" s="11">
        <v>1500000</v>
      </c>
      <c r="H48" s="11"/>
      <c r="I48" s="11"/>
      <c r="J48" s="11"/>
      <c r="K48" s="11"/>
      <c r="L48" s="11"/>
      <c r="M48" s="11"/>
      <c r="N48" s="11"/>
      <c r="O48" s="11"/>
    </row>
    <row r="49" spans="1:15" s="67" customFormat="1" ht="46.5" customHeight="1">
      <c r="A49" s="73"/>
      <c r="B49" s="88" t="s">
        <v>48</v>
      </c>
      <c r="C49" s="66">
        <v>627637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</row>
    <row r="50" spans="1:15" s="10" customFormat="1" ht="26.25" customHeight="1">
      <c r="A50" s="7" t="s">
        <v>67</v>
      </c>
      <c r="B50" s="8" t="s">
        <v>70</v>
      </c>
      <c r="C50" s="9">
        <f>C40-C41+C48</f>
        <v>6553073</v>
      </c>
      <c r="D50" s="9">
        <f aca="true" t="shared" si="15" ref="D50:O50">D40-D41+D48</f>
        <v>5058805</v>
      </c>
      <c r="E50" s="9">
        <f>E40-E41+E48</f>
        <v>2090304</v>
      </c>
      <c r="F50" s="9">
        <f t="shared" si="15"/>
        <v>0</v>
      </c>
      <c r="G50" s="9">
        <f t="shared" si="15"/>
        <v>-0.14099998772144318</v>
      </c>
      <c r="H50" s="9">
        <f t="shared" si="15"/>
        <v>-0.09313298761844635</v>
      </c>
      <c r="I50" s="9">
        <f t="shared" si="15"/>
        <v>-0.13548643887043</v>
      </c>
      <c r="J50" s="9">
        <f t="shared" si="15"/>
        <v>-0.04159953445196152</v>
      </c>
      <c r="K50" s="9">
        <f t="shared" si="15"/>
        <v>-0.49860645830631256</v>
      </c>
      <c r="L50" s="9">
        <f t="shared" si="15"/>
        <v>-0.24252858757972717</v>
      </c>
      <c r="M50" s="9">
        <f t="shared" si="15"/>
        <v>-0.23230114579200745</v>
      </c>
      <c r="N50" s="9">
        <f t="shared" si="15"/>
        <v>0.2205938845872879</v>
      </c>
      <c r="O50" s="9">
        <f t="shared" si="15"/>
        <v>0.4572424590587616</v>
      </c>
    </row>
    <row r="51" spans="1:15" s="10" customFormat="1" ht="26.25" customHeight="1">
      <c r="A51" s="93"/>
      <c r="B51" s="94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</row>
    <row r="52" spans="1:15" ht="34.5" customHeight="1">
      <c r="A52" s="102" t="s">
        <v>72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</row>
    <row r="53" spans="1:16" s="52" customFormat="1" ht="24.75" customHeight="1">
      <c r="A53" s="104" t="s">
        <v>0</v>
      </c>
      <c r="B53" s="104" t="s">
        <v>1</v>
      </c>
      <c r="C53" s="104" t="s">
        <v>12</v>
      </c>
      <c r="D53" s="104"/>
      <c r="E53" s="104" t="s">
        <v>158</v>
      </c>
      <c r="F53" s="104" t="s">
        <v>15</v>
      </c>
      <c r="G53" s="104" t="s">
        <v>16</v>
      </c>
      <c r="H53" s="104"/>
      <c r="I53" s="104"/>
      <c r="J53" s="104"/>
      <c r="K53" s="104"/>
      <c r="L53" s="104"/>
      <c r="M53" s="104"/>
      <c r="N53" s="104"/>
      <c r="O53" s="104"/>
      <c r="P53" s="54"/>
    </row>
    <row r="54" spans="1:15" s="52" customFormat="1" ht="30" customHeight="1">
      <c r="A54" s="103"/>
      <c r="B54" s="103"/>
      <c r="C54" s="55" t="s">
        <v>13</v>
      </c>
      <c r="D54" s="55" t="s">
        <v>14</v>
      </c>
      <c r="E54" s="103"/>
      <c r="F54" s="103"/>
      <c r="G54" s="55" t="s">
        <v>17</v>
      </c>
      <c r="H54" s="55" t="s">
        <v>18</v>
      </c>
      <c r="I54" s="55" t="s">
        <v>19</v>
      </c>
      <c r="J54" s="55" t="s">
        <v>20</v>
      </c>
      <c r="K54" s="55" t="s">
        <v>146</v>
      </c>
      <c r="L54" s="55" t="s">
        <v>147</v>
      </c>
      <c r="M54" s="55" t="s">
        <v>148</v>
      </c>
      <c r="N54" s="55" t="s">
        <v>160</v>
      </c>
      <c r="O54" s="55" t="s">
        <v>150</v>
      </c>
    </row>
    <row r="55" spans="1:15" s="52" customFormat="1" ht="15" customHeight="1">
      <c r="A55" s="55">
        <v>1</v>
      </c>
      <c r="B55" s="55">
        <v>2</v>
      </c>
      <c r="C55" s="55">
        <v>3</v>
      </c>
      <c r="D55" s="55">
        <v>4</v>
      </c>
      <c r="E55" s="55">
        <v>5</v>
      </c>
      <c r="F55" s="55">
        <v>6</v>
      </c>
      <c r="G55" s="55">
        <v>7</v>
      </c>
      <c r="H55" s="55">
        <v>8</v>
      </c>
      <c r="I55" s="55">
        <v>9</v>
      </c>
      <c r="J55" s="55"/>
      <c r="K55" s="55"/>
      <c r="L55" s="55"/>
      <c r="M55" s="55"/>
      <c r="N55" s="55"/>
      <c r="O55" s="55">
        <v>10</v>
      </c>
    </row>
    <row r="56" spans="1:15" s="10" customFormat="1" ht="26.25" customHeight="1">
      <c r="A56" s="7" t="s">
        <v>92</v>
      </c>
      <c r="B56" s="8" t="s">
        <v>73</v>
      </c>
      <c r="C56" s="11">
        <v>26007763.81</v>
      </c>
      <c r="D56" s="11">
        <f aca="true" t="shared" si="16" ref="D56:O56">C56+D48-D58</f>
        <v>27754944.81</v>
      </c>
      <c r="E56" s="9">
        <f t="shared" si="16"/>
        <v>24912524.81</v>
      </c>
      <c r="F56" s="9">
        <f t="shared" si="16"/>
        <v>21890104.81</v>
      </c>
      <c r="G56" s="9">
        <f t="shared" si="16"/>
        <v>20385999.81</v>
      </c>
      <c r="H56" s="9">
        <f t="shared" si="16"/>
        <v>17337999.81</v>
      </c>
      <c r="I56" s="9">
        <f t="shared" si="16"/>
        <v>13839999.809999999</v>
      </c>
      <c r="J56" s="9">
        <f t="shared" si="16"/>
        <v>10391999.809999999</v>
      </c>
      <c r="K56" s="9">
        <f t="shared" si="16"/>
        <v>6993999.809999999</v>
      </c>
      <c r="L56" s="9">
        <f t="shared" si="16"/>
        <v>5495999.809999999</v>
      </c>
      <c r="M56" s="9">
        <f t="shared" si="16"/>
        <v>3497999.8099999987</v>
      </c>
      <c r="N56" s="9">
        <f t="shared" si="16"/>
        <v>1499999.8099999987</v>
      </c>
      <c r="O56" s="9">
        <f t="shared" si="16"/>
        <v>-0.1900000013411045</v>
      </c>
    </row>
    <row r="57" spans="1:15" s="67" customFormat="1" ht="43.5" customHeight="1">
      <c r="A57" s="73"/>
      <c r="B57" s="88" t="s">
        <v>50</v>
      </c>
      <c r="C57" s="74">
        <v>926839</v>
      </c>
      <c r="D57" s="74">
        <v>0</v>
      </c>
      <c r="E57" s="75">
        <f aca="true" t="shared" si="17" ref="E57:O57">D57+E49-E59</f>
        <v>0</v>
      </c>
      <c r="F57" s="75">
        <f t="shared" si="17"/>
        <v>0</v>
      </c>
      <c r="G57" s="75">
        <f t="shared" si="17"/>
        <v>0</v>
      </c>
      <c r="H57" s="75">
        <f t="shared" si="17"/>
        <v>0</v>
      </c>
      <c r="I57" s="75">
        <f t="shared" si="17"/>
        <v>0</v>
      </c>
      <c r="J57" s="75">
        <f t="shared" si="17"/>
        <v>0</v>
      </c>
      <c r="K57" s="75">
        <f t="shared" si="17"/>
        <v>0</v>
      </c>
      <c r="L57" s="75">
        <f t="shared" si="17"/>
        <v>0</v>
      </c>
      <c r="M57" s="75">
        <f t="shared" si="17"/>
        <v>0</v>
      </c>
      <c r="N57" s="75">
        <f t="shared" si="17"/>
        <v>0</v>
      </c>
      <c r="O57" s="75">
        <f t="shared" si="17"/>
        <v>0</v>
      </c>
    </row>
    <row r="58" spans="1:15" s="10" customFormat="1" ht="30.75" customHeight="1">
      <c r="A58" s="7" t="s">
        <v>93</v>
      </c>
      <c r="B58" s="8" t="s">
        <v>100</v>
      </c>
      <c r="C58" s="9">
        <v>6374713</v>
      </c>
      <c r="D58" s="9">
        <f aca="true" t="shared" si="18" ref="D58:I58">D36</f>
        <v>3252819</v>
      </c>
      <c r="E58" s="9">
        <f t="shared" si="18"/>
        <v>2842420</v>
      </c>
      <c r="F58" s="9">
        <f t="shared" si="18"/>
        <v>3022420</v>
      </c>
      <c r="G58" s="9">
        <f t="shared" si="18"/>
        <v>3004105</v>
      </c>
      <c r="H58" s="9">
        <f t="shared" si="18"/>
        <v>3048000</v>
      </c>
      <c r="I58" s="9">
        <f t="shared" si="18"/>
        <v>3498000</v>
      </c>
      <c r="J58" s="9">
        <f aca="true" t="shared" si="19" ref="J58:O58">J36</f>
        <v>3448000</v>
      </c>
      <c r="K58" s="9">
        <f t="shared" si="19"/>
        <v>3398000</v>
      </c>
      <c r="L58" s="9">
        <f t="shared" si="19"/>
        <v>1498000</v>
      </c>
      <c r="M58" s="9">
        <f t="shared" si="19"/>
        <v>1998000</v>
      </c>
      <c r="N58" s="9">
        <f t="shared" si="19"/>
        <v>1998000</v>
      </c>
      <c r="O58" s="9">
        <f t="shared" si="19"/>
        <v>1500000</v>
      </c>
    </row>
    <row r="59" spans="1:15" s="67" customFormat="1" ht="43.5" customHeight="1">
      <c r="A59" s="73"/>
      <c r="B59" s="88" t="s">
        <v>50</v>
      </c>
      <c r="C59" s="75">
        <f>C37</f>
        <v>966678</v>
      </c>
      <c r="D59" s="75">
        <f aca="true" t="shared" si="20" ref="D59:I59">D37</f>
        <v>926839</v>
      </c>
      <c r="E59" s="75">
        <f t="shared" si="20"/>
        <v>0</v>
      </c>
      <c r="F59" s="75">
        <f t="shared" si="20"/>
        <v>0</v>
      </c>
      <c r="G59" s="75">
        <f t="shared" si="20"/>
        <v>0</v>
      </c>
      <c r="H59" s="75">
        <f t="shared" si="20"/>
        <v>0</v>
      </c>
      <c r="I59" s="75">
        <f t="shared" si="20"/>
        <v>0</v>
      </c>
      <c r="J59" s="75">
        <f aca="true" t="shared" si="21" ref="J59:O59">J37</f>
        <v>0</v>
      </c>
      <c r="K59" s="75">
        <f t="shared" si="21"/>
        <v>0</v>
      </c>
      <c r="L59" s="75">
        <f t="shared" si="21"/>
        <v>0</v>
      </c>
      <c r="M59" s="75">
        <f t="shared" si="21"/>
        <v>0</v>
      </c>
      <c r="N59" s="75">
        <f t="shared" si="21"/>
        <v>0</v>
      </c>
      <c r="O59" s="75">
        <f t="shared" si="21"/>
        <v>0</v>
      </c>
    </row>
    <row r="60" spans="1:15" s="10" customFormat="1" ht="30.75" customHeight="1">
      <c r="A60" s="7" t="s">
        <v>94</v>
      </c>
      <c r="B60" s="8" t="s">
        <v>114</v>
      </c>
      <c r="C60" s="9">
        <f>C61+C62+C63+C64</f>
        <v>392660</v>
      </c>
      <c r="D60" s="9">
        <f aca="true" t="shared" si="22" ref="D60:I60">D61+D62+D63+D64</f>
        <v>513950</v>
      </c>
      <c r="E60" s="9">
        <f t="shared" si="22"/>
        <v>2718756</v>
      </c>
      <c r="F60" s="9">
        <f t="shared" si="22"/>
        <v>543163</v>
      </c>
      <c r="G60" s="9">
        <f t="shared" si="22"/>
        <v>0</v>
      </c>
      <c r="H60" s="9">
        <f t="shared" si="22"/>
        <v>0</v>
      </c>
      <c r="I60" s="9">
        <f t="shared" si="22"/>
        <v>0</v>
      </c>
      <c r="J60" s="9">
        <f aca="true" t="shared" si="23" ref="J60:O60">J61+J62+J63+J64</f>
        <v>0</v>
      </c>
      <c r="K60" s="9">
        <f t="shared" si="23"/>
        <v>0</v>
      </c>
      <c r="L60" s="9">
        <f t="shared" si="23"/>
        <v>0</v>
      </c>
      <c r="M60" s="9">
        <f t="shared" si="23"/>
        <v>0</v>
      </c>
      <c r="N60" s="9">
        <f t="shared" si="23"/>
        <v>0</v>
      </c>
      <c r="O60" s="9">
        <f t="shared" si="23"/>
        <v>0</v>
      </c>
    </row>
    <row r="61" spans="1:15" ht="42.75" customHeight="1">
      <c r="A61" s="109"/>
      <c r="B61" s="65" t="s">
        <v>133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</row>
    <row r="62" spans="1:15" ht="21.75" customHeight="1">
      <c r="A62" s="110"/>
      <c r="B62" s="65" t="s">
        <v>11</v>
      </c>
      <c r="C62" s="57"/>
      <c r="D62" s="57"/>
      <c r="E62" s="57">
        <v>2718756</v>
      </c>
      <c r="F62" s="57"/>
      <c r="G62" s="57"/>
      <c r="H62" s="57"/>
      <c r="I62" s="57"/>
      <c r="J62" s="57"/>
      <c r="K62" s="57"/>
      <c r="L62" s="57"/>
      <c r="M62" s="57"/>
      <c r="N62" s="57"/>
      <c r="O62" s="57"/>
    </row>
    <row r="63" spans="1:15" ht="28.5" customHeight="1">
      <c r="A63" s="110"/>
      <c r="B63" s="65" t="s">
        <v>74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</row>
    <row r="64" spans="1:15" ht="34.5" customHeight="1">
      <c r="A64" s="104"/>
      <c r="B64" s="65" t="s">
        <v>76</v>
      </c>
      <c r="C64" s="57">
        <v>392660</v>
      </c>
      <c r="D64" s="57">
        <v>513950</v>
      </c>
      <c r="E64" s="57"/>
      <c r="F64" s="57">
        <v>543163</v>
      </c>
      <c r="G64" s="57"/>
      <c r="H64" s="57"/>
      <c r="I64" s="57"/>
      <c r="J64" s="57"/>
      <c r="K64" s="57"/>
      <c r="L64" s="57"/>
      <c r="M64" s="57"/>
      <c r="N64" s="57"/>
      <c r="O64" s="57"/>
    </row>
    <row r="65" spans="1:15" s="10" customFormat="1" ht="36" customHeight="1">
      <c r="A65" s="7" t="s">
        <v>95</v>
      </c>
      <c r="B65" s="8" t="s">
        <v>101</v>
      </c>
      <c r="C65" s="9" t="s">
        <v>24</v>
      </c>
      <c r="D65" s="9" t="s">
        <v>24</v>
      </c>
      <c r="E65" s="9" t="s">
        <v>24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s="67" customFormat="1" ht="45" customHeight="1">
      <c r="A66" s="73"/>
      <c r="B66" s="88" t="s">
        <v>50</v>
      </c>
      <c r="C66" s="75" t="s">
        <v>24</v>
      </c>
      <c r="D66" s="75" t="s">
        <v>24</v>
      </c>
      <c r="E66" s="75" t="s">
        <v>24</v>
      </c>
      <c r="F66" s="76"/>
      <c r="G66" s="76"/>
      <c r="H66" s="76"/>
      <c r="I66" s="76"/>
      <c r="J66" s="76"/>
      <c r="K66" s="76"/>
      <c r="L66" s="76"/>
      <c r="M66" s="76"/>
      <c r="N66" s="76"/>
      <c r="O66" s="76"/>
    </row>
    <row r="67" spans="1:15" s="10" customFormat="1" ht="30.75" customHeight="1">
      <c r="A67" s="7" t="s">
        <v>103</v>
      </c>
      <c r="B67" s="8" t="s">
        <v>102</v>
      </c>
      <c r="C67" s="9" t="s">
        <v>24</v>
      </c>
      <c r="D67" s="9" t="s">
        <v>24</v>
      </c>
      <c r="E67" s="9" t="s">
        <v>24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s="67" customFormat="1" ht="42.75" customHeight="1">
      <c r="A68" s="73"/>
      <c r="B68" s="88" t="s">
        <v>50</v>
      </c>
      <c r="C68" s="75" t="s">
        <v>24</v>
      </c>
      <c r="D68" s="75" t="s">
        <v>24</v>
      </c>
      <c r="E68" s="75" t="s">
        <v>24</v>
      </c>
      <c r="F68" s="76"/>
      <c r="G68" s="76"/>
      <c r="H68" s="76"/>
      <c r="I68" s="76"/>
      <c r="J68" s="76"/>
      <c r="K68" s="76"/>
      <c r="L68" s="76"/>
      <c r="M68" s="76"/>
      <c r="N68" s="76"/>
      <c r="O68" s="76"/>
    </row>
    <row r="69" spans="1:15" s="10" customFormat="1" ht="26.25" customHeight="1">
      <c r="A69" s="7" t="s">
        <v>104</v>
      </c>
      <c r="B69" s="111" t="s">
        <v>23</v>
      </c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3"/>
    </row>
    <row r="70" spans="1:15" ht="41.25" customHeight="1">
      <c r="A70" s="55" t="s">
        <v>105</v>
      </c>
      <c r="B70" s="56" t="s">
        <v>34</v>
      </c>
      <c r="C70" s="77">
        <f aca="true" t="shared" si="24" ref="C70:H70">C29/C8</f>
        <v>0.09865223507663158</v>
      </c>
      <c r="D70" s="77">
        <f t="shared" si="24"/>
        <v>0.0826559864038533</v>
      </c>
      <c r="E70" s="77">
        <f t="shared" si="24"/>
        <v>0.06103554854547043</v>
      </c>
      <c r="F70" s="77">
        <f t="shared" si="24"/>
        <v>0.07597372466370034</v>
      </c>
      <c r="G70" s="77">
        <f t="shared" si="24"/>
        <v>0.07150195222520485</v>
      </c>
      <c r="H70" s="77">
        <f t="shared" si="24"/>
        <v>0.06309218241131503</v>
      </c>
      <c r="I70" s="77" t="s">
        <v>24</v>
      </c>
      <c r="J70" s="77" t="s">
        <v>24</v>
      </c>
      <c r="K70" s="77" t="s">
        <v>24</v>
      </c>
      <c r="L70" s="77" t="s">
        <v>24</v>
      </c>
      <c r="M70" s="77" t="s">
        <v>24</v>
      </c>
      <c r="N70" s="77" t="s">
        <v>24</v>
      </c>
      <c r="O70" s="77" t="s">
        <v>24</v>
      </c>
    </row>
    <row r="71" spans="1:15" s="35" customFormat="1" ht="45.75" customHeight="1">
      <c r="A71" s="55"/>
      <c r="B71" s="88" t="s">
        <v>30</v>
      </c>
      <c r="C71" s="78">
        <f aca="true" t="shared" si="25" ref="C71:H71">(C29-C33-C35-C37)/C8</f>
        <v>0.08109375936283388</v>
      </c>
      <c r="D71" s="78">
        <f t="shared" si="25"/>
        <v>0.06680336497241807</v>
      </c>
      <c r="E71" s="78">
        <f t="shared" si="25"/>
        <v>0.06103554854547043</v>
      </c>
      <c r="F71" s="78">
        <f t="shared" si="25"/>
        <v>0.07597372466370034</v>
      </c>
      <c r="G71" s="78">
        <f t="shared" si="25"/>
        <v>0.07150195222520485</v>
      </c>
      <c r="H71" s="78">
        <f t="shared" si="25"/>
        <v>0.06309218241131503</v>
      </c>
      <c r="I71" s="78" t="s">
        <v>24</v>
      </c>
      <c r="J71" s="78" t="s">
        <v>24</v>
      </c>
      <c r="K71" s="78" t="s">
        <v>24</v>
      </c>
      <c r="L71" s="78" t="s">
        <v>24</v>
      </c>
      <c r="M71" s="78" t="s">
        <v>24</v>
      </c>
      <c r="N71" s="78" t="s">
        <v>24</v>
      </c>
      <c r="O71" s="78" t="s">
        <v>24</v>
      </c>
    </row>
    <row r="72" spans="1:15" ht="42" customHeight="1">
      <c r="A72" s="55" t="s">
        <v>106</v>
      </c>
      <c r="B72" s="89" t="s">
        <v>31</v>
      </c>
      <c r="C72" s="77">
        <f aca="true" t="shared" si="26" ref="C72:H72">C56/C8</f>
        <v>0.47239793315672013</v>
      </c>
      <c r="D72" s="77">
        <f t="shared" si="26"/>
        <v>0.4747195930720528</v>
      </c>
      <c r="E72" s="77">
        <f t="shared" si="26"/>
        <v>0.35016180319522094</v>
      </c>
      <c r="F72" s="77">
        <f t="shared" si="26"/>
        <v>0.3445055113693199</v>
      </c>
      <c r="G72" s="77">
        <f t="shared" si="26"/>
        <v>0.31895083033708305</v>
      </c>
      <c r="H72" s="77">
        <f t="shared" si="26"/>
        <v>0.25961605474305577</v>
      </c>
      <c r="I72" s="77" t="s">
        <v>24</v>
      </c>
      <c r="J72" s="77" t="s">
        <v>24</v>
      </c>
      <c r="K72" s="77" t="s">
        <v>24</v>
      </c>
      <c r="L72" s="77" t="s">
        <v>24</v>
      </c>
      <c r="M72" s="77" t="s">
        <v>24</v>
      </c>
      <c r="N72" s="77" t="s">
        <v>24</v>
      </c>
      <c r="O72" s="77" t="s">
        <v>24</v>
      </c>
    </row>
    <row r="73" spans="1:15" s="35" customFormat="1" ht="43.5" customHeight="1">
      <c r="A73" s="55"/>
      <c r="B73" s="88" t="s">
        <v>173</v>
      </c>
      <c r="C73" s="78">
        <f aca="true" t="shared" si="27" ref="C73:H73">(C56-C57)/C8</f>
        <v>0.45556308218038616</v>
      </c>
      <c r="D73" s="78">
        <f t="shared" si="27"/>
        <v>0.4747195930720528</v>
      </c>
      <c r="E73" s="78">
        <f t="shared" si="27"/>
        <v>0.35016180319522094</v>
      </c>
      <c r="F73" s="78">
        <f t="shared" si="27"/>
        <v>0.3445055113693199</v>
      </c>
      <c r="G73" s="78">
        <f t="shared" si="27"/>
        <v>0.31895083033708305</v>
      </c>
      <c r="H73" s="78">
        <f t="shared" si="27"/>
        <v>0.25961605474305577</v>
      </c>
      <c r="I73" s="78" t="s">
        <v>24</v>
      </c>
      <c r="J73" s="78" t="s">
        <v>24</v>
      </c>
      <c r="K73" s="78" t="s">
        <v>24</v>
      </c>
      <c r="L73" s="78" t="s">
        <v>24</v>
      </c>
      <c r="M73" s="78" t="s">
        <v>24</v>
      </c>
      <c r="N73" s="78" t="s">
        <v>24</v>
      </c>
      <c r="O73" s="78" t="s">
        <v>24</v>
      </c>
    </row>
    <row r="74" spans="1:15" ht="31.5" customHeight="1">
      <c r="A74" s="55" t="s">
        <v>107</v>
      </c>
      <c r="B74" s="89" t="s">
        <v>33</v>
      </c>
      <c r="C74" s="77">
        <f aca="true" t="shared" si="28" ref="C74:O74">(C9+C11-C12-C30)/C8</f>
        <v>-0.04191459927575043</v>
      </c>
      <c r="D74" s="77">
        <f t="shared" si="28"/>
        <v>-0.035757890439425996</v>
      </c>
      <c r="E74" s="77">
        <f t="shared" si="28"/>
        <v>0.037423583631528694</v>
      </c>
      <c r="F74" s="77">
        <f t="shared" si="28"/>
        <v>0.029096380691844333</v>
      </c>
      <c r="G74" s="77">
        <f t="shared" si="28"/>
        <v>0.023532595809049758</v>
      </c>
      <c r="H74" s="77">
        <f t="shared" si="28"/>
        <v>0.045640196063539765</v>
      </c>
      <c r="I74" s="77">
        <f t="shared" si="28"/>
        <v>0.062445849887394385</v>
      </c>
      <c r="J74" s="77">
        <f>(J9+J11-J12-J30)/J8</f>
        <v>0.08048114747698183</v>
      </c>
      <c r="K74" s="77">
        <f>(K9+K11-K12-K30)/K8</f>
        <v>0.10012767057264493</v>
      </c>
      <c r="L74" s="77">
        <f>(L9+L11-L12-L30)/L8</f>
        <v>0.11917605545302487</v>
      </c>
      <c r="M74" s="77">
        <f>(M9+M11-M12-M30)/M8</f>
        <v>0.1375927725681463</v>
      </c>
      <c r="N74" s="77">
        <f>(N9+N11-N12-N30)/N8</f>
        <v>0.15675627096964137</v>
      </c>
      <c r="O74" s="77">
        <f t="shared" si="28"/>
        <v>0.17647377107173357</v>
      </c>
    </row>
    <row r="75" spans="1:15" ht="56.25" customHeight="1">
      <c r="A75" s="55" t="s">
        <v>108</v>
      </c>
      <c r="B75" s="89" t="s">
        <v>32</v>
      </c>
      <c r="C75" s="77" t="s">
        <v>24</v>
      </c>
      <c r="D75" s="77" t="s">
        <v>24</v>
      </c>
      <c r="E75" s="79" t="s">
        <v>24</v>
      </c>
      <c r="F75" s="77">
        <f aca="true" t="shared" si="29" ref="F75:N75">(C74+D74+E74)/3</f>
        <v>-0.013416302027882578</v>
      </c>
      <c r="G75" s="80">
        <f t="shared" si="29"/>
        <v>0.010254024627982344</v>
      </c>
      <c r="H75" s="77">
        <f t="shared" si="29"/>
        <v>0.03001752004414093</v>
      </c>
      <c r="I75" s="77">
        <f t="shared" si="29"/>
        <v>0.03275639085481128</v>
      </c>
      <c r="J75" s="77">
        <f t="shared" si="29"/>
        <v>0.043872880586661306</v>
      </c>
      <c r="K75" s="77">
        <f t="shared" si="29"/>
        <v>0.06285573114263866</v>
      </c>
      <c r="L75" s="77">
        <f t="shared" si="29"/>
        <v>0.08101822264567372</v>
      </c>
      <c r="M75" s="77">
        <f t="shared" si="29"/>
        <v>0.09992829116755053</v>
      </c>
      <c r="N75" s="77">
        <f t="shared" si="29"/>
        <v>0.11896549953127204</v>
      </c>
      <c r="O75" s="77">
        <f>(G74+H74+I74)/3</f>
        <v>0.043872880586661306</v>
      </c>
    </row>
    <row r="76" spans="1:15" ht="43.5" customHeight="1">
      <c r="A76" s="55" t="s">
        <v>109</v>
      </c>
      <c r="B76" s="89" t="s">
        <v>115</v>
      </c>
      <c r="C76" s="77" t="s">
        <v>24</v>
      </c>
      <c r="D76" s="77" t="s">
        <v>24</v>
      </c>
      <c r="E76" s="79" t="s">
        <v>24</v>
      </c>
      <c r="F76" s="77">
        <f aca="true" t="shared" si="30" ref="F76:O76">F29/F8</f>
        <v>0.07597372466370034</v>
      </c>
      <c r="G76" s="77">
        <f t="shared" si="30"/>
        <v>0.07150195222520485</v>
      </c>
      <c r="H76" s="77">
        <f t="shared" si="30"/>
        <v>0.06309218241131503</v>
      </c>
      <c r="I76" s="77">
        <f t="shared" si="30"/>
        <v>0.06407570194966412</v>
      </c>
      <c r="J76" s="77">
        <f t="shared" si="30"/>
        <v>0.05792492191722901</v>
      </c>
      <c r="K76" s="77">
        <f t="shared" si="30"/>
        <v>0.0519780353959302</v>
      </c>
      <c r="L76" s="77">
        <f t="shared" si="30"/>
        <v>0.024426110518762003</v>
      </c>
      <c r="M76" s="77">
        <f t="shared" si="30"/>
        <v>0.027934740294433425</v>
      </c>
      <c r="N76" s="77">
        <f t="shared" si="30"/>
        <v>0.025326986706332037</v>
      </c>
      <c r="O76" s="77">
        <f t="shared" si="30"/>
        <v>0.017715091526141473</v>
      </c>
    </row>
    <row r="77" spans="1:15" s="35" customFormat="1" ht="43.5" customHeight="1">
      <c r="A77" s="55"/>
      <c r="B77" s="88" t="s">
        <v>116</v>
      </c>
      <c r="C77" s="77" t="s">
        <v>24</v>
      </c>
      <c r="D77" s="77" t="s">
        <v>24</v>
      </c>
      <c r="E77" s="79" t="s">
        <v>24</v>
      </c>
      <c r="F77" s="78">
        <f aca="true" t="shared" si="31" ref="F77:O77">(F29-F33-F35-F37)/F8</f>
        <v>0.07597372466370034</v>
      </c>
      <c r="G77" s="78">
        <f t="shared" si="31"/>
        <v>0.07150195222520485</v>
      </c>
      <c r="H77" s="78">
        <f t="shared" si="31"/>
        <v>0.06309218241131503</v>
      </c>
      <c r="I77" s="78">
        <f t="shared" si="31"/>
        <v>0.06407570194966412</v>
      </c>
      <c r="J77" s="78">
        <f t="shared" si="31"/>
        <v>0.05792492191722901</v>
      </c>
      <c r="K77" s="78">
        <f t="shared" si="31"/>
        <v>0.0519780353959302</v>
      </c>
      <c r="L77" s="78">
        <f t="shared" si="31"/>
        <v>0.024426110518762003</v>
      </c>
      <c r="M77" s="78">
        <f t="shared" si="31"/>
        <v>0.027934740294433425</v>
      </c>
      <c r="N77" s="78">
        <f t="shared" si="31"/>
        <v>0.025326986706332037</v>
      </c>
      <c r="O77" s="78">
        <f t="shared" si="31"/>
        <v>0.017715091526141473</v>
      </c>
    </row>
    <row r="78" spans="1:15" s="35" customFormat="1" ht="37.5" customHeight="1">
      <c r="A78" s="81"/>
      <c r="B78" s="82"/>
      <c r="C78" s="83"/>
      <c r="D78" s="83"/>
      <c r="E78" s="83"/>
      <c r="F78" s="84"/>
      <c r="G78" s="84"/>
      <c r="H78" s="84"/>
      <c r="I78" s="84"/>
      <c r="J78" s="84"/>
      <c r="K78" s="84"/>
      <c r="L78" s="84"/>
      <c r="M78" s="84"/>
      <c r="N78" s="84"/>
      <c r="O78" s="84"/>
    </row>
    <row r="79" spans="1:15" s="35" customFormat="1" ht="37.5" customHeight="1">
      <c r="A79" s="81"/>
      <c r="B79" s="82"/>
      <c r="C79" s="83"/>
      <c r="D79" s="83"/>
      <c r="E79" s="83"/>
      <c r="F79" s="84"/>
      <c r="G79" s="84"/>
      <c r="H79" s="84"/>
      <c r="I79" s="84"/>
      <c r="J79" s="84"/>
      <c r="K79" s="84"/>
      <c r="L79" s="84"/>
      <c r="M79" s="84"/>
      <c r="N79" s="84"/>
      <c r="O79" s="84"/>
    </row>
    <row r="80" spans="1:15" ht="34.5" customHeight="1">
      <c r="A80" s="102" t="s">
        <v>138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</row>
    <row r="81" spans="1:16" s="52" customFormat="1" ht="24.75" customHeight="1">
      <c r="A81" s="103" t="s">
        <v>0</v>
      </c>
      <c r="B81" s="103" t="s">
        <v>1</v>
      </c>
      <c r="C81" s="103" t="s">
        <v>12</v>
      </c>
      <c r="D81" s="103"/>
      <c r="E81" s="103" t="s">
        <v>159</v>
      </c>
      <c r="F81" s="103" t="s">
        <v>15</v>
      </c>
      <c r="G81" s="103" t="s">
        <v>16</v>
      </c>
      <c r="H81" s="103"/>
      <c r="I81" s="103"/>
      <c r="J81" s="103"/>
      <c r="K81" s="103"/>
      <c r="L81" s="103"/>
      <c r="M81" s="103"/>
      <c r="N81" s="103"/>
      <c r="O81" s="103"/>
      <c r="P81" s="54"/>
    </row>
    <row r="82" spans="1:15" s="52" customFormat="1" ht="30" customHeight="1">
      <c r="A82" s="103"/>
      <c r="B82" s="103"/>
      <c r="C82" s="55" t="s">
        <v>13</v>
      </c>
      <c r="D82" s="55" t="s">
        <v>14</v>
      </c>
      <c r="E82" s="103"/>
      <c r="F82" s="103"/>
      <c r="G82" s="55" t="s">
        <v>17</v>
      </c>
      <c r="H82" s="55" t="s">
        <v>18</v>
      </c>
      <c r="I82" s="55" t="s">
        <v>19</v>
      </c>
      <c r="J82" s="55" t="s">
        <v>20</v>
      </c>
      <c r="K82" s="55" t="s">
        <v>146</v>
      </c>
      <c r="L82" s="55" t="s">
        <v>147</v>
      </c>
      <c r="M82" s="55" t="s">
        <v>148</v>
      </c>
      <c r="N82" s="55" t="s">
        <v>149</v>
      </c>
      <c r="O82" s="55" t="s">
        <v>150</v>
      </c>
    </row>
    <row r="83" spans="1:15" s="52" customFormat="1" ht="15" customHeight="1">
      <c r="A83" s="55">
        <v>1</v>
      </c>
      <c r="B83" s="55">
        <v>2</v>
      </c>
      <c r="C83" s="55">
        <v>3</v>
      </c>
      <c r="D83" s="55">
        <v>4</v>
      </c>
      <c r="E83" s="55">
        <v>5</v>
      </c>
      <c r="F83" s="55">
        <v>6</v>
      </c>
      <c r="G83" s="55">
        <v>7</v>
      </c>
      <c r="H83" s="55">
        <v>8</v>
      </c>
      <c r="I83" s="55">
        <v>9</v>
      </c>
      <c r="J83" s="55">
        <v>9</v>
      </c>
      <c r="K83" s="55">
        <v>9</v>
      </c>
      <c r="L83" s="55">
        <v>9</v>
      </c>
      <c r="M83" s="55">
        <v>9</v>
      </c>
      <c r="N83" s="55">
        <v>9</v>
      </c>
      <c r="O83" s="55">
        <v>9</v>
      </c>
    </row>
    <row r="84" spans="1:15" s="35" customFormat="1" ht="21.75" customHeight="1">
      <c r="A84" s="32" t="s">
        <v>139</v>
      </c>
      <c r="B84" s="33" t="s">
        <v>41</v>
      </c>
      <c r="C84" s="31">
        <f>C8</f>
        <v>55054779</v>
      </c>
      <c r="D84" s="31">
        <f aca="true" t="shared" si="32" ref="D84:I84">D8</f>
        <v>58465977</v>
      </c>
      <c r="E84" s="31">
        <f t="shared" si="32"/>
        <v>71145752</v>
      </c>
      <c r="F84" s="31">
        <f t="shared" si="32"/>
        <v>63540652</v>
      </c>
      <c r="G84" s="31">
        <f t="shared" si="32"/>
        <v>63915807.30000001</v>
      </c>
      <c r="H84" s="31">
        <f t="shared" si="32"/>
        <v>66783234.292500004</v>
      </c>
      <c r="I84" s="31">
        <f t="shared" si="32"/>
        <v>69909495.54511249</v>
      </c>
      <c r="J84" s="31">
        <f aca="true" t="shared" si="33" ref="J84:O84">J8</f>
        <v>73260349.07848182</v>
      </c>
      <c r="K84" s="31">
        <f t="shared" si="33"/>
        <v>76859388.19289815</v>
      </c>
      <c r="L84" s="31">
        <f t="shared" si="33"/>
        <v>80733279.18848488</v>
      </c>
      <c r="M84" s="31">
        <f t="shared" si="33"/>
        <v>84912190.87770328</v>
      </c>
      <c r="N84" s="31">
        <f t="shared" si="33"/>
        <v>89430299.24020626</v>
      </c>
      <c r="O84" s="31">
        <f t="shared" si="33"/>
        <v>94326354.31401357</v>
      </c>
    </row>
    <row r="85" spans="1:15" s="35" customFormat="1" ht="21.75" customHeight="1">
      <c r="A85" s="32" t="s">
        <v>110</v>
      </c>
      <c r="B85" s="33" t="s">
        <v>96</v>
      </c>
      <c r="C85" s="31">
        <f aca="true" t="shared" si="34" ref="C85:I85">C12+C30+C41</f>
        <v>58297962</v>
      </c>
      <c r="D85" s="31">
        <f t="shared" si="34"/>
        <v>59986916</v>
      </c>
      <c r="E85" s="31">
        <f t="shared" si="34"/>
        <v>69178139</v>
      </c>
      <c r="F85" s="31">
        <f t="shared" si="34"/>
        <v>62608536</v>
      </c>
      <c r="G85" s="31">
        <f t="shared" si="34"/>
        <v>62411702.441</v>
      </c>
      <c r="H85" s="31">
        <f t="shared" si="34"/>
        <v>63735234.38563299</v>
      </c>
      <c r="I85" s="31">
        <f t="shared" si="34"/>
        <v>66411495.68059893</v>
      </c>
      <c r="J85" s="31">
        <f aca="true" t="shared" si="35" ref="J85:O85">J12+J30+J41</f>
        <v>69812349.12008137</v>
      </c>
      <c r="K85" s="31">
        <f t="shared" si="35"/>
        <v>73461388.69150461</v>
      </c>
      <c r="L85" s="31">
        <f t="shared" si="35"/>
        <v>79235279.43101346</v>
      </c>
      <c r="M85" s="31">
        <f t="shared" si="35"/>
        <v>82914191.11000443</v>
      </c>
      <c r="N85" s="31">
        <f t="shared" si="35"/>
        <v>87432299.01961237</v>
      </c>
      <c r="O85" s="31">
        <f t="shared" si="35"/>
        <v>92826353.85677111</v>
      </c>
    </row>
    <row r="86" spans="1:15" s="35" customFormat="1" ht="29.25" customHeight="1">
      <c r="A86" s="32"/>
      <c r="B86" s="33" t="s">
        <v>113</v>
      </c>
      <c r="C86" s="31" t="str">
        <f>C16</f>
        <v>x</v>
      </c>
      <c r="D86" s="31" t="str">
        <f>D16</f>
        <v>x</v>
      </c>
      <c r="E86" s="31" t="str">
        <f>E16</f>
        <v>x</v>
      </c>
      <c r="F86" s="31">
        <f>F16+F34+F42</f>
        <v>187621</v>
      </c>
      <c r="G86" s="31">
        <f>G16+G34+G42</f>
        <v>178101</v>
      </c>
      <c r="H86" s="31">
        <f>H16+H34+H42</f>
        <v>170990</v>
      </c>
      <c r="I86" s="31">
        <f>I16+I34+I42</f>
        <v>163879</v>
      </c>
      <c r="J86" s="31">
        <f aca="true" t="shared" si="36" ref="J86:O86">J16+J34+J42</f>
        <v>156768</v>
      </c>
      <c r="K86" s="31">
        <f t="shared" si="36"/>
        <v>75725</v>
      </c>
      <c r="L86" s="31">
        <f t="shared" si="36"/>
        <v>0</v>
      </c>
      <c r="M86" s="31">
        <f t="shared" si="36"/>
        <v>0</v>
      </c>
      <c r="N86" s="31">
        <f t="shared" si="36"/>
        <v>0</v>
      </c>
      <c r="O86" s="31">
        <f t="shared" si="36"/>
        <v>0</v>
      </c>
    </row>
    <row r="87" spans="1:15" s="35" customFormat="1" ht="21.75" customHeight="1">
      <c r="A87" s="32" t="s">
        <v>111</v>
      </c>
      <c r="B87" s="33" t="s">
        <v>75</v>
      </c>
      <c r="C87" s="31">
        <f aca="true" t="shared" si="37" ref="C87:I87">C8-C85</f>
        <v>-3243183</v>
      </c>
      <c r="D87" s="31">
        <f t="shared" si="37"/>
        <v>-1520939</v>
      </c>
      <c r="E87" s="31">
        <f t="shared" si="37"/>
        <v>1967613</v>
      </c>
      <c r="F87" s="31">
        <f t="shared" si="37"/>
        <v>932116</v>
      </c>
      <c r="G87" s="31">
        <f t="shared" si="37"/>
        <v>1504104.8590000123</v>
      </c>
      <c r="H87" s="31">
        <f t="shared" si="37"/>
        <v>3047999.9068670124</v>
      </c>
      <c r="I87" s="31">
        <f t="shared" si="37"/>
        <v>3497999.864513561</v>
      </c>
      <c r="J87" s="31">
        <f aca="true" t="shared" si="38" ref="J87:O87">J8-J85</f>
        <v>3447999.958400458</v>
      </c>
      <c r="K87" s="31">
        <f t="shared" si="38"/>
        <v>3397999.5013935417</v>
      </c>
      <c r="L87" s="31">
        <f t="shared" si="38"/>
        <v>1497999.7574714124</v>
      </c>
      <c r="M87" s="31">
        <f t="shared" si="38"/>
        <v>1997999.7676988542</v>
      </c>
      <c r="N87" s="31">
        <f t="shared" si="38"/>
        <v>1998000.2205938846</v>
      </c>
      <c r="O87" s="31">
        <f t="shared" si="38"/>
        <v>1500000.457242459</v>
      </c>
    </row>
    <row r="88" spans="1:15" s="35" customFormat="1" ht="21.75" customHeight="1">
      <c r="A88" s="32" t="s">
        <v>112</v>
      </c>
      <c r="B88" s="33" t="s">
        <v>97</v>
      </c>
      <c r="C88" s="31">
        <f aca="true" t="shared" si="39" ref="C88:I88">C23+C48</f>
        <v>10244711</v>
      </c>
      <c r="D88" s="31">
        <f t="shared" si="39"/>
        <v>7738869</v>
      </c>
      <c r="E88" s="31">
        <f t="shared" si="39"/>
        <v>2965111</v>
      </c>
      <c r="F88" s="31">
        <f t="shared" si="39"/>
        <v>2090304</v>
      </c>
      <c r="G88" s="31">
        <f t="shared" si="39"/>
        <v>1500000</v>
      </c>
      <c r="H88" s="31">
        <f t="shared" si="39"/>
        <v>0</v>
      </c>
      <c r="I88" s="31">
        <f t="shared" si="39"/>
        <v>0</v>
      </c>
      <c r="J88" s="31">
        <f aca="true" t="shared" si="40" ref="J88:O88">J23+J48</f>
        <v>0</v>
      </c>
      <c r="K88" s="31">
        <f t="shared" si="40"/>
        <v>0</v>
      </c>
      <c r="L88" s="31">
        <f t="shared" si="40"/>
        <v>0</v>
      </c>
      <c r="M88" s="31">
        <f t="shared" si="40"/>
        <v>0</v>
      </c>
      <c r="N88" s="31">
        <f t="shared" si="40"/>
        <v>0</v>
      </c>
      <c r="O88" s="31">
        <f t="shared" si="40"/>
        <v>0</v>
      </c>
    </row>
    <row r="89" spans="1:15" s="35" customFormat="1" ht="21.75" customHeight="1">
      <c r="A89" s="32" t="s">
        <v>134</v>
      </c>
      <c r="B89" s="33" t="s">
        <v>98</v>
      </c>
      <c r="C89" s="31">
        <f>C36+C38</f>
        <v>4262658</v>
      </c>
      <c r="D89" s="31">
        <f aca="true" t="shared" si="41" ref="D89:I89">D36+D38</f>
        <v>3252819</v>
      </c>
      <c r="E89" s="31">
        <f t="shared" si="41"/>
        <v>2842420</v>
      </c>
      <c r="F89" s="31">
        <f t="shared" si="41"/>
        <v>3022420</v>
      </c>
      <c r="G89" s="31">
        <f t="shared" si="41"/>
        <v>3004105</v>
      </c>
      <c r="H89" s="31">
        <f t="shared" si="41"/>
        <v>3048000</v>
      </c>
      <c r="I89" s="31">
        <f t="shared" si="41"/>
        <v>3498000</v>
      </c>
      <c r="J89" s="31">
        <f aca="true" t="shared" si="42" ref="J89:O89">J36+J38</f>
        <v>3448000</v>
      </c>
      <c r="K89" s="31">
        <f t="shared" si="42"/>
        <v>3398000</v>
      </c>
      <c r="L89" s="31">
        <f t="shared" si="42"/>
        <v>1498000</v>
      </c>
      <c r="M89" s="31">
        <f t="shared" si="42"/>
        <v>1998000</v>
      </c>
      <c r="N89" s="31">
        <f t="shared" si="42"/>
        <v>1998000</v>
      </c>
      <c r="O89" s="31">
        <f t="shared" si="42"/>
        <v>1500000</v>
      </c>
    </row>
    <row r="90" spans="1:15" s="35" customFormat="1" ht="50.25" customHeight="1">
      <c r="A90" s="100" t="s">
        <v>137</v>
      </c>
      <c r="B90" s="92" t="s">
        <v>118</v>
      </c>
      <c r="C90" s="70">
        <f>C84-C85+C88-C89</f>
        <v>2738870</v>
      </c>
      <c r="D90" s="70">
        <f>D84-D85+D88-D89</f>
        <v>2965111</v>
      </c>
      <c r="E90" s="70">
        <f>E84-E85+E88-E89</f>
        <v>2090304</v>
      </c>
      <c r="F90" s="71">
        <f>F8-F85+F88-F89</f>
        <v>0</v>
      </c>
      <c r="G90" s="71">
        <f>G8-G85+G88-G89</f>
        <v>-0.14099998772144318</v>
      </c>
      <c r="H90" s="71">
        <f>H8-H85+H88-H89</f>
        <v>-0.09313298761844635</v>
      </c>
      <c r="I90" s="71">
        <f>I8-I85+I88-I89</f>
        <v>-0.13548643887043</v>
      </c>
      <c r="J90" s="71">
        <f aca="true" t="shared" si="43" ref="J90:O90">J8-J85+J88-J89</f>
        <v>-0.041599541902542114</v>
      </c>
      <c r="K90" s="71">
        <f t="shared" si="43"/>
        <v>-0.49860645830631256</v>
      </c>
      <c r="L90" s="71">
        <f t="shared" si="43"/>
        <v>-0.24252858757972717</v>
      </c>
      <c r="M90" s="71">
        <f t="shared" si="43"/>
        <v>-0.23230114579200745</v>
      </c>
      <c r="N90" s="71">
        <f t="shared" si="43"/>
        <v>0.2205938845872879</v>
      </c>
      <c r="O90" s="71">
        <f t="shared" si="43"/>
        <v>0.4572424590587616</v>
      </c>
    </row>
    <row r="91" spans="1:15" s="35" customFormat="1" ht="58.5" customHeight="1">
      <c r="A91" s="101"/>
      <c r="B91" s="92" t="s">
        <v>171</v>
      </c>
      <c r="C91" s="70">
        <f>C9-C12-C30+C24+C25</f>
        <v>-728525</v>
      </c>
      <c r="D91" s="70">
        <f aca="true" t="shared" si="44" ref="D91:I91">D9-D12-D30+D24+D25</f>
        <v>648249</v>
      </c>
      <c r="E91" s="70">
        <f t="shared" si="44"/>
        <v>2325993</v>
      </c>
      <c r="F91" s="85">
        <f t="shared" si="44"/>
        <v>543163</v>
      </c>
      <c r="G91" s="85">
        <f t="shared" si="44"/>
        <v>957155.8590000123</v>
      </c>
      <c r="H91" s="85">
        <f t="shared" si="44"/>
        <v>3047999.9068670124</v>
      </c>
      <c r="I91" s="85">
        <f t="shared" si="44"/>
        <v>4365557.864513561</v>
      </c>
      <c r="J91" s="85">
        <f aca="true" t="shared" si="45" ref="J91:O91">J9-J12-J30+J24+J25</f>
        <v>5896076.958400466</v>
      </c>
      <c r="K91" s="85">
        <f t="shared" si="45"/>
        <v>7695751.501393542</v>
      </c>
      <c r="L91" s="85">
        <f t="shared" si="45"/>
        <v>9621473.757471412</v>
      </c>
      <c r="M91" s="85">
        <f t="shared" si="45"/>
        <v>11683303.767698854</v>
      </c>
      <c r="N91" s="85">
        <f t="shared" si="45"/>
        <v>14018760.220593885</v>
      </c>
      <c r="O91" s="85">
        <f t="shared" si="45"/>
        <v>16646127.457242459</v>
      </c>
    </row>
  </sheetData>
  <sheetProtection/>
  <mergeCells count="28">
    <mergeCell ref="C53:D53"/>
    <mergeCell ref="A43:A46"/>
    <mergeCell ref="B69:O69"/>
    <mergeCell ref="A17:A19"/>
    <mergeCell ref="A61:A64"/>
    <mergeCell ref="A81:A82"/>
    <mergeCell ref="B81:B82"/>
    <mergeCell ref="A53:A54"/>
    <mergeCell ref="B53:B54"/>
    <mergeCell ref="A3:O3"/>
    <mergeCell ref="A2:O2"/>
    <mergeCell ref="A1:O1"/>
    <mergeCell ref="C5:D5"/>
    <mergeCell ref="A5:A6"/>
    <mergeCell ref="B5:B6"/>
    <mergeCell ref="E5:E6"/>
    <mergeCell ref="F5:F6"/>
    <mergeCell ref="G5:O5"/>
    <mergeCell ref="A90:A91"/>
    <mergeCell ref="A52:O52"/>
    <mergeCell ref="E81:E82"/>
    <mergeCell ref="F81:F82"/>
    <mergeCell ref="G81:O81"/>
    <mergeCell ref="A80:O80"/>
    <mergeCell ref="F53:F54"/>
    <mergeCell ref="G53:O53"/>
    <mergeCell ref="E53:E54"/>
    <mergeCell ref="C81:D81"/>
  </mergeCells>
  <printOptions horizontalCentered="1"/>
  <pageMargins left="0.2362204724409449" right="0.2362204724409449" top="0.7480314960629921" bottom="0.5511811023622047" header="0.31496062992125984" footer="0.31496062992125984"/>
  <pageSetup fitToHeight="2" horizontalDpi="600" verticalDpi="600" orientation="landscape" paperSize="9" scale="52" r:id="rId1"/>
  <headerFooter alignWithMargins="0">
    <oddFooter>&amp;CStrona &amp;P</oddFooter>
  </headerFooter>
  <rowBreaks count="1" manualBreakCount="1">
    <brk id="5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SheetLayoutView="100" workbookViewId="0" topLeftCell="A10">
      <selection activeCell="G15" sqref="G15"/>
    </sheetView>
  </sheetViews>
  <sheetFormatPr defaultColWidth="8.796875" defaultRowHeight="14.25"/>
  <cols>
    <col min="1" max="1" width="4.19921875" style="0" customWidth="1"/>
    <col min="2" max="2" width="5" style="0" customWidth="1"/>
    <col min="3" max="3" width="4.19921875" style="0" customWidth="1"/>
    <col min="4" max="4" width="42.59765625" style="0" customWidth="1"/>
    <col min="5" max="5" width="11.8984375" style="0" customWidth="1"/>
    <col min="6" max="7" width="8.5" style="0" customWidth="1"/>
    <col min="8" max="8" width="11.8984375" style="19" customWidth="1"/>
    <col min="9" max="19" width="11.8984375" style="3" customWidth="1"/>
  </cols>
  <sheetData>
    <row r="1" spans="1:19" ht="14.25">
      <c r="A1" s="131" t="s">
        <v>174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19" ht="38.25" customHeight="1">
      <c r="A2" s="130" t="s">
        <v>161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ht="15" customHeight="1"/>
    <row r="4" spans="1:19" s="2" customFormat="1" ht="36.75" customHeight="1">
      <c r="A4" s="98" t="s">
        <v>0</v>
      </c>
      <c r="B4" s="124" t="s">
        <v>1</v>
      </c>
      <c r="C4" s="125"/>
      <c r="D4" s="126"/>
      <c r="E4" s="132" t="s">
        <v>119</v>
      </c>
      <c r="F4" s="134" t="s">
        <v>120</v>
      </c>
      <c r="G4" s="135"/>
      <c r="H4" s="136" t="s">
        <v>122</v>
      </c>
      <c r="I4" s="124" t="s">
        <v>121</v>
      </c>
      <c r="J4" s="125"/>
      <c r="K4" s="125"/>
      <c r="L4" s="125"/>
      <c r="M4" s="125"/>
      <c r="N4" s="125"/>
      <c r="O4" s="125"/>
      <c r="P4" s="125"/>
      <c r="Q4" s="125"/>
      <c r="R4" s="126"/>
      <c r="S4" s="98" t="s">
        <v>125</v>
      </c>
    </row>
    <row r="5" spans="1:19" s="2" customFormat="1" ht="30" customHeight="1">
      <c r="A5" s="99"/>
      <c r="B5" s="127"/>
      <c r="C5" s="128"/>
      <c r="D5" s="129"/>
      <c r="E5" s="133"/>
      <c r="F5" s="13" t="s">
        <v>123</v>
      </c>
      <c r="G5" s="13" t="s">
        <v>124</v>
      </c>
      <c r="H5" s="137"/>
      <c r="I5" s="13" t="s">
        <v>15</v>
      </c>
      <c r="J5" s="13" t="s">
        <v>17</v>
      </c>
      <c r="K5" s="13" t="s">
        <v>18</v>
      </c>
      <c r="L5" s="13" t="s">
        <v>19</v>
      </c>
      <c r="M5" s="13" t="s">
        <v>20</v>
      </c>
      <c r="N5" s="13" t="s">
        <v>146</v>
      </c>
      <c r="O5" s="13" t="s">
        <v>147</v>
      </c>
      <c r="P5" s="13" t="s">
        <v>148</v>
      </c>
      <c r="Q5" s="13" t="s">
        <v>149</v>
      </c>
      <c r="R5" s="13" t="s">
        <v>150</v>
      </c>
      <c r="S5" s="99"/>
    </row>
    <row r="6" spans="1:19" s="12" customFormat="1" ht="12">
      <c r="A6" s="14">
        <v>1</v>
      </c>
      <c r="B6" s="123">
        <v>2</v>
      </c>
      <c r="C6" s="123"/>
      <c r="D6" s="123"/>
      <c r="E6" s="14">
        <v>3</v>
      </c>
      <c r="F6" s="14">
        <v>4</v>
      </c>
      <c r="G6" s="14">
        <v>5</v>
      </c>
      <c r="H6" s="20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4">
        <v>15</v>
      </c>
      <c r="R6" s="14">
        <v>16</v>
      </c>
      <c r="S6" s="14">
        <v>17</v>
      </c>
    </row>
    <row r="7" spans="1:19" s="5" customFormat="1" ht="18.75" customHeight="1">
      <c r="A7" s="15" t="s">
        <v>2</v>
      </c>
      <c r="B7" s="97" t="s">
        <v>126</v>
      </c>
      <c r="C7" s="97"/>
      <c r="D7" s="97"/>
      <c r="E7" s="21" t="s">
        <v>24</v>
      </c>
      <c r="F7" s="21" t="s">
        <v>24</v>
      </c>
      <c r="G7" s="21" t="s">
        <v>24</v>
      </c>
      <c r="H7" s="21" t="s">
        <v>24</v>
      </c>
      <c r="I7" s="17">
        <f aca="true" t="shared" si="0" ref="I7:S7">I8+I9</f>
        <v>187621</v>
      </c>
      <c r="J7" s="17">
        <f t="shared" si="0"/>
        <v>178101</v>
      </c>
      <c r="K7" s="17">
        <f t="shared" si="0"/>
        <v>170990</v>
      </c>
      <c r="L7" s="17">
        <f t="shared" si="0"/>
        <v>163879</v>
      </c>
      <c r="M7" s="17">
        <f t="shared" si="0"/>
        <v>156768</v>
      </c>
      <c r="N7" s="17">
        <f>N8+N9</f>
        <v>75725</v>
      </c>
      <c r="O7" s="17">
        <f>O8+O9</f>
        <v>0</v>
      </c>
      <c r="P7" s="17">
        <f>P8+P9</f>
        <v>0</v>
      </c>
      <c r="Q7" s="17">
        <f>Q8+Q9</f>
        <v>0</v>
      </c>
      <c r="R7" s="17">
        <f>R8+R9</f>
        <v>0</v>
      </c>
      <c r="S7" s="17">
        <f t="shared" si="0"/>
        <v>933084</v>
      </c>
    </row>
    <row r="8" spans="1:19" s="5" customFormat="1" ht="21" customHeight="1">
      <c r="A8" s="15" t="s">
        <v>35</v>
      </c>
      <c r="B8" s="119" t="s">
        <v>80</v>
      </c>
      <c r="C8" s="119"/>
      <c r="D8" s="119"/>
      <c r="E8" s="21" t="s">
        <v>24</v>
      </c>
      <c r="F8" s="21" t="s">
        <v>24</v>
      </c>
      <c r="G8" s="21" t="s">
        <v>24</v>
      </c>
      <c r="H8" s="21" t="s">
        <v>24</v>
      </c>
      <c r="I8" s="17">
        <f aca="true" t="shared" si="1" ref="I8:S8">I12+I15+I18+I21+I27</f>
        <v>187621</v>
      </c>
      <c r="J8" s="17">
        <f t="shared" si="1"/>
        <v>178101</v>
      </c>
      <c r="K8" s="17">
        <f t="shared" si="1"/>
        <v>170990</v>
      </c>
      <c r="L8" s="17">
        <f t="shared" si="1"/>
        <v>163879</v>
      </c>
      <c r="M8" s="17">
        <f t="shared" si="1"/>
        <v>156768</v>
      </c>
      <c r="N8" s="17">
        <f t="shared" si="1"/>
        <v>75725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933084</v>
      </c>
    </row>
    <row r="9" spans="1:19" s="5" customFormat="1" ht="21" customHeight="1">
      <c r="A9" s="15" t="s">
        <v>36</v>
      </c>
      <c r="B9" s="119" t="s">
        <v>81</v>
      </c>
      <c r="C9" s="119"/>
      <c r="D9" s="119"/>
      <c r="E9" s="21" t="s">
        <v>24</v>
      </c>
      <c r="F9" s="21" t="s">
        <v>24</v>
      </c>
      <c r="G9" s="21" t="s">
        <v>24</v>
      </c>
      <c r="H9" s="21" t="s">
        <v>24</v>
      </c>
      <c r="I9" s="17">
        <f aca="true" t="shared" si="2" ref="I9:S9">I13+I16+I19+I22</f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</row>
    <row r="10" spans="1:19" s="1" customFormat="1" ht="14.25" customHeight="1">
      <c r="A10" s="114"/>
      <c r="B10" s="116" t="s">
        <v>82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8"/>
    </row>
    <row r="11" spans="1:19" s="4" customFormat="1" ht="45.75" customHeight="1">
      <c r="A11" s="115"/>
      <c r="B11" s="122" t="s">
        <v>83</v>
      </c>
      <c r="C11" s="120" t="s">
        <v>86</v>
      </c>
      <c r="D11" s="120"/>
      <c r="E11" s="21" t="s">
        <v>24</v>
      </c>
      <c r="F11" s="21" t="s">
        <v>24</v>
      </c>
      <c r="G11" s="21" t="s">
        <v>24</v>
      </c>
      <c r="H11" s="17">
        <f aca="true" t="shared" si="3" ref="H11:M11">H12+H13</f>
        <v>0</v>
      </c>
      <c r="I11" s="17">
        <f t="shared" si="3"/>
        <v>0</v>
      </c>
      <c r="J11" s="17">
        <f t="shared" si="3"/>
        <v>0</v>
      </c>
      <c r="K11" s="17">
        <f t="shared" si="3"/>
        <v>0</v>
      </c>
      <c r="L11" s="17">
        <f t="shared" si="3"/>
        <v>0</v>
      </c>
      <c r="M11" s="17">
        <f t="shared" si="3"/>
        <v>0</v>
      </c>
      <c r="N11" s="17">
        <f>N12+N13</f>
        <v>0</v>
      </c>
      <c r="O11" s="17">
        <f>O12+O13</f>
        <v>0</v>
      </c>
      <c r="P11" s="17">
        <f>P12+P13</f>
        <v>0</v>
      </c>
      <c r="Q11" s="17">
        <f>Q12+Q13</f>
        <v>0</v>
      </c>
      <c r="R11" s="17">
        <f>R12+R13</f>
        <v>0</v>
      </c>
      <c r="S11" s="17">
        <f>SUM(I11:R11)</f>
        <v>0</v>
      </c>
    </row>
    <row r="12" spans="1:19" s="5" customFormat="1" ht="18.75" customHeight="1">
      <c r="A12" s="115"/>
      <c r="B12" s="122"/>
      <c r="C12" s="119" t="s">
        <v>80</v>
      </c>
      <c r="D12" s="119"/>
      <c r="E12" s="21" t="s">
        <v>24</v>
      </c>
      <c r="F12" s="21" t="s">
        <v>24</v>
      </c>
      <c r="G12" s="21" t="s">
        <v>24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</row>
    <row r="13" spans="1:19" s="5" customFormat="1" ht="18.75" customHeight="1">
      <c r="A13" s="115"/>
      <c r="B13" s="122"/>
      <c r="C13" s="119" t="s">
        <v>81</v>
      </c>
      <c r="D13" s="119"/>
      <c r="E13" s="21" t="s">
        <v>24</v>
      </c>
      <c r="F13" s="21" t="s">
        <v>24</v>
      </c>
      <c r="G13" s="21" t="s">
        <v>24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</row>
    <row r="14" spans="1:19" s="4" customFormat="1" ht="45.75" customHeight="1">
      <c r="A14" s="115"/>
      <c r="B14" s="122" t="s">
        <v>85</v>
      </c>
      <c r="C14" s="120" t="s">
        <v>88</v>
      </c>
      <c r="D14" s="120"/>
      <c r="E14" s="21" t="s">
        <v>24</v>
      </c>
      <c r="F14" s="21" t="s">
        <v>24</v>
      </c>
      <c r="G14" s="21" t="s">
        <v>24</v>
      </c>
      <c r="H14" s="31">
        <f>H15+H16</f>
        <v>0</v>
      </c>
      <c r="I14" s="31">
        <f aca="true" t="shared" si="4" ref="I14:S14">I15+I16</f>
        <v>0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31">
        <f>N15+N16</f>
        <v>0</v>
      </c>
      <c r="O14" s="31">
        <f>O15+O16</f>
        <v>0</v>
      </c>
      <c r="P14" s="31">
        <f>P15+P16</f>
        <v>0</v>
      </c>
      <c r="Q14" s="31">
        <f>Q15+Q16</f>
        <v>0</v>
      </c>
      <c r="R14" s="31">
        <f>R15+R16</f>
        <v>0</v>
      </c>
      <c r="S14" s="31">
        <f t="shared" si="4"/>
        <v>0</v>
      </c>
    </row>
    <row r="15" spans="1:19" s="5" customFormat="1" ht="20.25" customHeight="1">
      <c r="A15" s="115"/>
      <c r="B15" s="122"/>
      <c r="C15" s="119" t="s">
        <v>80</v>
      </c>
      <c r="D15" s="119"/>
      <c r="E15" s="21" t="s">
        <v>24</v>
      </c>
      <c r="F15" s="21" t="s">
        <v>24</v>
      </c>
      <c r="G15" s="21" t="s">
        <v>24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</row>
    <row r="16" spans="1:19" s="5" customFormat="1" ht="20.25" customHeight="1">
      <c r="A16" s="115"/>
      <c r="B16" s="122"/>
      <c r="C16" s="119" t="s">
        <v>81</v>
      </c>
      <c r="D16" s="119"/>
      <c r="E16" s="21" t="s">
        <v>24</v>
      </c>
      <c r="F16" s="21" t="s">
        <v>24</v>
      </c>
      <c r="G16" s="21" t="s">
        <v>24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</row>
    <row r="17" spans="1:19" s="4" customFormat="1" ht="30.75" customHeight="1">
      <c r="A17" s="115"/>
      <c r="B17" s="122" t="s">
        <v>87</v>
      </c>
      <c r="C17" s="120" t="s">
        <v>130</v>
      </c>
      <c r="D17" s="120"/>
      <c r="E17" s="21" t="s">
        <v>24</v>
      </c>
      <c r="F17" s="21" t="s">
        <v>24</v>
      </c>
      <c r="G17" s="21" t="s">
        <v>24</v>
      </c>
      <c r="H17" s="31">
        <f aca="true" t="shared" si="5" ref="H17:S17">H18+H19</f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>N18+N19</f>
        <v>0</v>
      </c>
      <c r="O17" s="31">
        <f>O18+O19</f>
        <v>0</v>
      </c>
      <c r="P17" s="31">
        <f>P18+P19</f>
        <v>0</v>
      </c>
      <c r="Q17" s="31">
        <f>Q18+Q19</f>
        <v>0</v>
      </c>
      <c r="R17" s="31">
        <f>R18+R19</f>
        <v>0</v>
      </c>
      <c r="S17" s="31">
        <f t="shared" si="5"/>
        <v>0</v>
      </c>
    </row>
    <row r="18" spans="1:19" s="26" customFormat="1" ht="20.25" customHeight="1">
      <c r="A18" s="115"/>
      <c r="B18" s="122"/>
      <c r="C18" s="119" t="s">
        <v>80</v>
      </c>
      <c r="D18" s="119"/>
      <c r="E18" s="21" t="s">
        <v>24</v>
      </c>
      <c r="F18" s="21" t="s">
        <v>24</v>
      </c>
      <c r="G18" s="21" t="s">
        <v>24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</row>
    <row r="19" spans="1:19" s="26" customFormat="1" ht="20.25" customHeight="1">
      <c r="A19" s="115"/>
      <c r="B19" s="122"/>
      <c r="C19" s="119" t="s">
        <v>81</v>
      </c>
      <c r="D19" s="119"/>
      <c r="E19" s="21" t="s">
        <v>24</v>
      </c>
      <c r="F19" s="21" t="s">
        <v>24</v>
      </c>
      <c r="G19" s="21" t="s">
        <v>24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</row>
    <row r="20" spans="1:19" s="6" customFormat="1" ht="79.5" customHeight="1">
      <c r="A20" s="115"/>
      <c r="B20" s="122" t="s">
        <v>89</v>
      </c>
      <c r="C20" s="120" t="s">
        <v>140</v>
      </c>
      <c r="D20" s="120"/>
      <c r="E20" s="21" t="s">
        <v>24</v>
      </c>
      <c r="F20" s="21" t="s">
        <v>24</v>
      </c>
      <c r="G20" s="21" t="s">
        <v>24</v>
      </c>
      <c r="H20" s="31">
        <f>H21+H22</f>
        <v>1898855</v>
      </c>
      <c r="I20" s="31">
        <f aca="true" t="shared" si="6" ref="I20:S20">I21+I22</f>
        <v>187621</v>
      </c>
      <c r="J20" s="31">
        <f t="shared" si="6"/>
        <v>178101</v>
      </c>
      <c r="K20" s="31">
        <f t="shared" si="6"/>
        <v>170990</v>
      </c>
      <c r="L20" s="31">
        <f t="shared" si="6"/>
        <v>163879</v>
      </c>
      <c r="M20" s="31">
        <f t="shared" si="6"/>
        <v>156768</v>
      </c>
      <c r="N20" s="31">
        <f t="shared" si="6"/>
        <v>75725</v>
      </c>
      <c r="O20" s="31">
        <f t="shared" si="6"/>
        <v>0</v>
      </c>
      <c r="P20" s="31">
        <f t="shared" si="6"/>
        <v>0</v>
      </c>
      <c r="Q20" s="31">
        <f t="shared" si="6"/>
        <v>0</v>
      </c>
      <c r="R20" s="31">
        <f t="shared" si="6"/>
        <v>0</v>
      </c>
      <c r="S20" s="31">
        <f t="shared" si="6"/>
        <v>933084</v>
      </c>
    </row>
    <row r="21" spans="1:19" s="26" customFormat="1" ht="18.75" customHeight="1">
      <c r="A21" s="115"/>
      <c r="B21" s="122"/>
      <c r="C21" s="119" t="s">
        <v>80</v>
      </c>
      <c r="D21" s="119"/>
      <c r="E21" s="21" t="s">
        <v>24</v>
      </c>
      <c r="F21" s="21" t="s">
        <v>24</v>
      </c>
      <c r="G21" s="21" t="s">
        <v>24</v>
      </c>
      <c r="H21" s="31">
        <f>H25</f>
        <v>1898855</v>
      </c>
      <c r="I21" s="31">
        <f aca="true" t="shared" si="7" ref="I21:S21">I25</f>
        <v>187621</v>
      </c>
      <c r="J21" s="31">
        <f t="shared" si="7"/>
        <v>178101</v>
      </c>
      <c r="K21" s="31">
        <f t="shared" si="7"/>
        <v>170990</v>
      </c>
      <c r="L21" s="31">
        <f t="shared" si="7"/>
        <v>163879</v>
      </c>
      <c r="M21" s="31">
        <f t="shared" si="7"/>
        <v>156768</v>
      </c>
      <c r="N21" s="31">
        <f t="shared" si="7"/>
        <v>75725</v>
      </c>
      <c r="O21" s="31">
        <f t="shared" si="7"/>
        <v>0</v>
      </c>
      <c r="P21" s="31">
        <f t="shared" si="7"/>
        <v>0</v>
      </c>
      <c r="Q21" s="31">
        <f t="shared" si="7"/>
        <v>0</v>
      </c>
      <c r="R21" s="31">
        <f t="shared" si="7"/>
        <v>0</v>
      </c>
      <c r="S21" s="31">
        <f t="shared" si="7"/>
        <v>933084</v>
      </c>
    </row>
    <row r="22" spans="1:19" s="26" customFormat="1" ht="18.75" customHeight="1">
      <c r="A22" s="115"/>
      <c r="B22" s="122"/>
      <c r="C22" s="119" t="s">
        <v>81</v>
      </c>
      <c r="D22" s="119"/>
      <c r="E22" s="21" t="s">
        <v>24</v>
      </c>
      <c r="F22" s="21" t="s">
        <v>24</v>
      </c>
      <c r="G22" s="21" t="s">
        <v>24</v>
      </c>
      <c r="H22" s="31">
        <f>H26</f>
        <v>0</v>
      </c>
      <c r="I22" s="31">
        <f aca="true" t="shared" si="8" ref="I22:S22">I26</f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8"/>
        <v>0</v>
      </c>
      <c r="O22" s="31">
        <f t="shared" si="8"/>
        <v>0</v>
      </c>
      <c r="P22" s="31">
        <f t="shared" si="8"/>
        <v>0</v>
      </c>
      <c r="Q22" s="31">
        <f t="shared" si="8"/>
        <v>0</v>
      </c>
      <c r="R22" s="31">
        <f t="shared" si="8"/>
        <v>0</v>
      </c>
      <c r="S22" s="31">
        <f t="shared" si="8"/>
        <v>0</v>
      </c>
    </row>
    <row r="23" spans="1:19" ht="14.25" customHeight="1">
      <c r="A23" s="115"/>
      <c r="B23" s="122"/>
      <c r="C23" s="116" t="s">
        <v>84</v>
      </c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8"/>
    </row>
    <row r="24" spans="1:19" ht="50.25" customHeight="1">
      <c r="A24" s="115"/>
      <c r="B24" s="122"/>
      <c r="C24" s="27" t="s">
        <v>27</v>
      </c>
      <c r="D24" s="28" t="s">
        <v>162</v>
      </c>
      <c r="E24" s="29" t="s">
        <v>165</v>
      </c>
      <c r="F24" s="47" t="s">
        <v>163</v>
      </c>
      <c r="G24" s="47" t="s">
        <v>164</v>
      </c>
      <c r="H24" s="31">
        <f>H25+H26</f>
        <v>1898855</v>
      </c>
      <c r="I24" s="31">
        <f aca="true" t="shared" si="9" ref="I24:S24">I25+I26</f>
        <v>187621</v>
      </c>
      <c r="J24" s="31">
        <f t="shared" si="9"/>
        <v>178101</v>
      </c>
      <c r="K24" s="31">
        <f t="shared" si="9"/>
        <v>170990</v>
      </c>
      <c r="L24" s="31">
        <f t="shared" si="9"/>
        <v>163879</v>
      </c>
      <c r="M24" s="31">
        <f t="shared" si="9"/>
        <v>156768</v>
      </c>
      <c r="N24" s="31">
        <f t="shared" si="9"/>
        <v>75725</v>
      </c>
      <c r="O24" s="31">
        <f t="shared" si="9"/>
        <v>0</v>
      </c>
      <c r="P24" s="31">
        <f t="shared" si="9"/>
        <v>0</v>
      </c>
      <c r="Q24" s="31">
        <f t="shared" si="9"/>
        <v>0</v>
      </c>
      <c r="R24" s="31">
        <f t="shared" si="9"/>
        <v>0</v>
      </c>
      <c r="S24" s="31">
        <f t="shared" si="9"/>
        <v>933084</v>
      </c>
    </row>
    <row r="25" spans="1:19" s="18" customFormat="1" ht="32.25" customHeight="1">
      <c r="A25" s="115"/>
      <c r="B25" s="122"/>
      <c r="C25" s="16"/>
      <c r="D25" s="23" t="s">
        <v>166</v>
      </c>
      <c r="E25" s="30" t="s">
        <v>24</v>
      </c>
      <c r="F25" s="30" t="s">
        <v>24</v>
      </c>
      <c r="G25" s="30" t="s">
        <v>24</v>
      </c>
      <c r="H25" s="22">
        <v>1898855</v>
      </c>
      <c r="I25" s="24">
        <v>187621</v>
      </c>
      <c r="J25" s="24">
        <v>178101</v>
      </c>
      <c r="K25" s="24">
        <v>170990</v>
      </c>
      <c r="L25" s="24">
        <v>163879</v>
      </c>
      <c r="M25" s="24">
        <v>156768</v>
      </c>
      <c r="N25" s="24">
        <v>75725</v>
      </c>
      <c r="O25" s="24"/>
      <c r="P25" s="24"/>
      <c r="Q25" s="24"/>
      <c r="R25" s="24"/>
      <c r="S25" s="25">
        <f>SUM(I25:R25)</f>
        <v>933084</v>
      </c>
    </row>
    <row r="26" spans="1:19" s="18" customFormat="1" ht="19.5" customHeight="1">
      <c r="A26" s="115"/>
      <c r="B26" s="122"/>
      <c r="C26" s="16"/>
      <c r="D26" s="23" t="s">
        <v>136</v>
      </c>
      <c r="E26" s="30" t="s">
        <v>24</v>
      </c>
      <c r="F26" s="30" t="s">
        <v>24</v>
      </c>
      <c r="G26" s="30" t="s">
        <v>24</v>
      </c>
      <c r="H26" s="22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5">
        <f>SUM(I26:R26)</f>
        <v>0</v>
      </c>
    </row>
    <row r="27" spans="1:19" s="6" customFormat="1" ht="32.25" customHeight="1" thickBot="1">
      <c r="A27" s="115"/>
      <c r="B27" s="48" t="s">
        <v>90</v>
      </c>
      <c r="C27" s="121" t="s">
        <v>91</v>
      </c>
      <c r="D27" s="121"/>
      <c r="E27" s="49" t="s">
        <v>24</v>
      </c>
      <c r="F27" s="49" t="s">
        <v>24</v>
      </c>
      <c r="G27" s="49" t="s">
        <v>24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</row>
    <row r="28" ht="15" thickTop="1"/>
  </sheetData>
  <sheetProtection/>
  <mergeCells count="33">
    <mergeCell ref="A2:S2"/>
    <mergeCell ref="A1:S1"/>
    <mergeCell ref="E4:E5"/>
    <mergeCell ref="F4:G4"/>
    <mergeCell ref="H4:H5"/>
    <mergeCell ref="A4:A5"/>
    <mergeCell ref="I4:R4"/>
    <mergeCell ref="S4:S5"/>
    <mergeCell ref="B8:D8"/>
    <mergeCell ref="B9:D9"/>
    <mergeCell ref="C21:D21"/>
    <mergeCell ref="B4:D5"/>
    <mergeCell ref="C11:D11"/>
    <mergeCell ref="B6:D6"/>
    <mergeCell ref="B17:B19"/>
    <mergeCell ref="B20:B26"/>
    <mergeCell ref="C12:D12"/>
    <mergeCell ref="C13:D13"/>
    <mergeCell ref="B7:D7"/>
    <mergeCell ref="C19:D19"/>
    <mergeCell ref="C14:D14"/>
    <mergeCell ref="C15:D15"/>
    <mergeCell ref="C20:D20"/>
    <mergeCell ref="A10:A27"/>
    <mergeCell ref="B10:S10"/>
    <mergeCell ref="C23:S23"/>
    <mergeCell ref="C22:D22"/>
    <mergeCell ref="C16:D16"/>
    <mergeCell ref="C17:D17"/>
    <mergeCell ref="C18:D18"/>
    <mergeCell ref="C27:D27"/>
    <mergeCell ref="B11:B13"/>
    <mergeCell ref="B14:B1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B6" sqref="B6"/>
    </sheetView>
  </sheetViews>
  <sheetFormatPr defaultColWidth="8.796875" defaultRowHeight="14.25"/>
  <cols>
    <col min="1" max="1" width="1" style="0" customWidth="1"/>
    <col min="2" max="2" width="56.3984375" style="0" customWidth="1"/>
    <col min="3" max="3" width="1.390625" style="0" customWidth="1"/>
    <col min="4" max="4" width="4.8984375" style="0" customWidth="1"/>
    <col min="5" max="5" width="14" style="0" customWidth="1"/>
  </cols>
  <sheetData>
    <row r="1" spans="2:5" ht="15">
      <c r="B1" s="36" t="s">
        <v>152</v>
      </c>
      <c r="C1" s="37"/>
      <c r="D1" s="42"/>
      <c r="E1" s="42"/>
    </row>
    <row r="2" spans="2:5" ht="15">
      <c r="B2" s="36" t="s">
        <v>153</v>
      </c>
      <c r="C2" s="37"/>
      <c r="D2" s="42"/>
      <c r="E2" s="42"/>
    </row>
    <row r="3" spans="2:5" ht="14.25">
      <c r="B3" s="38"/>
      <c r="C3" s="38"/>
      <c r="D3" s="43"/>
      <c r="E3" s="43"/>
    </row>
    <row r="4" spans="2:5" ht="57">
      <c r="B4" s="39" t="s">
        <v>154</v>
      </c>
      <c r="C4" s="38"/>
      <c r="D4" s="43"/>
      <c r="E4" s="43"/>
    </row>
    <row r="5" spans="2:5" ht="14.25">
      <c r="B5" s="38"/>
      <c r="C5" s="38"/>
      <c r="D5" s="43"/>
      <c r="E5" s="43"/>
    </row>
    <row r="6" spans="2:5" ht="30">
      <c r="B6" s="36" t="s">
        <v>155</v>
      </c>
      <c r="C6" s="37"/>
      <c r="D6" s="42"/>
      <c r="E6" s="44" t="s">
        <v>156</v>
      </c>
    </row>
    <row r="7" spans="2:5" ht="15" thickBot="1">
      <c r="B7" s="38"/>
      <c r="C7" s="38"/>
      <c r="D7" s="43"/>
      <c r="E7" s="43"/>
    </row>
    <row r="8" spans="2:5" ht="57.75" thickBot="1">
      <c r="B8" s="40" t="s">
        <v>157</v>
      </c>
      <c r="C8" s="41"/>
      <c r="D8" s="45"/>
      <c r="E8" s="46">
        <v>22</v>
      </c>
    </row>
    <row r="9" spans="2:5" ht="14.25">
      <c r="B9" s="38"/>
      <c r="C9" s="38"/>
      <c r="D9" s="43"/>
      <c r="E9" s="43"/>
    </row>
    <row r="10" spans="2:5" ht="14.25">
      <c r="B10" s="38"/>
      <c r="C10" s="38"/>
      <c r="D10" s="43"/>
      <c r="E10" s="4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Hanus</dc:creator>
  <cp:keywords/>
  <dc:description/>
  <cp:lastModifiedBy>SP1</cp:lastModifiedBy>
  <cp:lastPrinted>2010-11-13T13:43:41Z</cp:lastPrinted>
  <dcterms:created xsi:type="dcterms:W3CDTF">2010-07-28T16:34:46Z</dcterms:created>
  <dcterms:modified xsi:type="dcterms:W3CDTF">2010-11-13T13:45:10Z</dcterms:modified>
  <cp:category/>
  <cp:version/>
  <cp:contentType/>
  <cp:contentStatus/>
</cp:coreProperties>
</file>