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7956" activeTab="0"/>
  </bookViews>
  <sheets>
    <sheet name="Arkusz1" sheetId="1" r:id="rId1"/>
    <sheet name="Arkusz1 (2)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<sst xmlns="http://schemas.openxmlformats.org/spreadsheetml/2006/main" count="613" uniqueCount="262">
  <si>
    <t>Dział</t>
  </si>
  <si>
    <t>Rozdz.</t>
  </si>
  <si>
    <t>Wyszczególnienie</t>
  </si>
  <si>
    <t>1</t>
  </si>
  <si>
    <t>2</t>
  </si>
  <si>
    <t>3</t>
  </si>
  <si>
    <t>010</t>
  </si>
  <si>
    <t>ROLNICTWO I  ŁOWIECTWO</t>
  </si>
  <si>
    <t>01005</t>
  </si>
  <si>
    <t>Prace geodezyjno-urządzeniowe na potrzeby rolnictwa</t>
  </si>
  <si>
    <t xml:space="preserve"> -wydatki  bieżące</t>
  </si>
  <si>
    <t>Pozostała działalność</t>
  </si>
  <si>
    <t>020</t>
  </si>
  <si>
    <t>LEŚNICTWO</t>
  </si>
  <si>
    <t>02001</t>
  </si>
  <si>
    <t>Gospodarka leśna</t>
  </si>
  <si>
    <t xml:space="preserve"> - wydatki bieżące</t>
  </si>
  <si>
    <t>02002</t>
  </si>
  <si>
    <t>Nadzór nad gospodarką leśną</t>
  </si>
  <si>
    <t>050</t>
  </si>
  <si>
    <t>RYBOŁÓWSTWO  I  RYBACTWO</t>
  </si>
  <si>
    <t>05095</t>
  </si>
  <si>
    <t>600</t>
  </si>
  <si>
    <t>TRANSPORT I  ŁĄCZNOŚĆ</t>
  </si>
  <si>
    <t>60014</t>
  </si>
  <si>
    <t>Drogi publiczne powiatowe</t>
  </si>
  <si>
    <t xml:space="preserve">   w tym: wynagrodzenia i pochodne od wynagrodzeń</t>
  </si>
  <si>
    <t xml:space="preserve"> - wydatki majątkowe</t>
  </si>
  <si>
    <t>- wydatki majątkowe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</si>
  <si>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</si>
  <si>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</si>
  <si>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</si>
  <si>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</si>
  <si>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</si>
  <si>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</si>
  <si>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</si>
  <si>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</si>
  <si>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710</t>
  </si>
  <si>
    <t>DZIAŁALNOŚĆ 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</si>
  <si>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</si>
  <si>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</si>
  <si>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</si>
  <si>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</si>
  <si>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</si>
  <si>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</si>
  <si>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 - wydatki  bieżące</t>
  </si>
  <si>
    <t xml:space="preserve">  w tym: wynagrodzenia i pochodne od wynagrodzeń</t>
  </si>
  <si>
    <t>750</t>
  </si>
  <si>
    <t>ADMINISTRACJA PUBLICZNA</t>
  </si>
  <si>
    <t>75011</t>
  </si>
  <si>
    <t xml:space="preserve">Urzędy wojewódzkie </t>
  </si>
  <si>
    <t xml:space="preserve"> - wydatki bieżące </t>
  </si>
  <si>
    <t xml:space="preserve"> - w tym: wynagrodzenia i pochodne od wynagrodzeń</t>
  </si>
  <si>
    <t>75019</t>
  </si>
  <si>
    <t>Rady powiatów</t>
  </si>
  <si>
    <t xml:space="preserve">  w tym: diety radnych</t>
  </si>
  <si>
    <t>75020</t>
  </si>
  <si>
    <t>Starostwa powiatowe</t>
  </si>
  <si>
    <t>- wydatki bieżące</t>
  </si>
  <si>
    <t>Promocja jednostek samorządu terytorialnego</t>
  </si>
  <si>
    <t>75095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</si>
  <si>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</si>
  <si>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</si>
  <si>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</si>
  <si>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</si>
  <si>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</si>
  <si>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</si>
  <si>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-wydatki majątkowe</t>
  </si>
  <si>
    <t>75415</t>
  </si>
  <si>
    <t>Zadania ratownictwa górskiego i wodnego</t>
  </si>
  <si>
    <t>75495</t>
  </si>
  <si>
    <t>757</t>
  </si>
  <si>
    <t>OBSŁUGA  DŁUGU  PUBLICZNEGO</t>
  </si>
  <si>
    <t>75702</t>
  </si>
  <si>
    <t>758</t>
  </si>
  <si>
    <t>RÓŻNE ROZLICZENIA</t>
  </si>
  <si>
    <t>75818</t>
  </si>
  <si>
    <t>Rezerwy ogólne i celowe</t>
  </si>
  <si>
    <t>801</t>
  </si>
  <si>
    <t>OŚWIATA  I  WYCHOWANIE</t>
  </si>
  <si>
    <t>80102</t>
  </si>
  <si>
    <t>Szkoły podstawowe specjalne</t>
  </si>
  <si>
    <t xml:space="preserve">               -dotacja dla szkoły niepublicznej</t>
  </si>
  <si>
    <t>80110</t>
  </si>
  <si>
    <t>Gimnazja</t>
  </si>
  <si>
    <t>80111</t>
  </si>
  <si>
    <t>Gimnazja specjalne</t>
  </si>
  <si>
    <t xml:space="preserve">               - dotacja dla szkoły niepublicznej</t>
  </si>
  <si>
    <t>80113</t>
  </si>
  <si>
    <t>Dowożenie uczniów do szkół</t>
  </si>
  <si>
    <t>-wydatki bieżące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</si>
  <si>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</si>
  <si>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</si>
  <si>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</si>
  <si>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</si>
  <si>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</si>
  <si>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</si>
  <si>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</si>
  <si>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</si>
  <si>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 xml:space="preserve">   w tym: wynagrodzenia i pochodne od wynagrodzeń 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</si>
  <si>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</si>
  <si>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</si>
  <si>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</si>
  <si>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</si>
  <si>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</si>
  <si>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</si>
  <si>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</si>
  <si>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 xml:space="preserve">- wydatki bieżące </t>
  </si>
  <si>
    <t>85149</t>
  </si>
  <si>
    <t>Programy polityki  zdrowotnej</t>
  </si>
  <si>
    <t>85156</t>
  </si>
  <si>
    <t>Składki na ubezpieczenie zdrowotne  oraz świadczenia  dla osób nie objętych obowiązkiem ubezpieczenia zdrowotnego</t>
  </si>
  <si>
    <t>852</t>
  </si>
  <si>
    <t>POMOC SPOŁECZNA</t>
  </si>
  <si>
    <t>85201</t>
  </si>
  <si>
    <t>Placówki opiekuńczo-wychowawcze</t>
  </si>
  <si>
    <t xml:space="preserve">   w tym: -wynagrodzenia i pochodne od wynagrodzeń</t>
  </si>
  <si>
    <t>85202</t>
  </si>
  <si>
    <t>Domy pomocy społecznej</t>
  </si>
  <si>
    <t>85204</t>
  </si>
  <si>
    <t>Rodziny zastępcze</t>
  </si>
  <si>
    <t>w tym: wynagrodzenia i pochodne od wynagrodzeń</t>
  </si>
  <si>
    <t>85218</t>
  </si>
  <si>
    <t xml:space="preserve">Powiatowe centra pomocy rodzinie </t>
  </si>
  <si>
    <t>85295</t>
  </si>
  <si>
    <t>853</t>
  </si>
  <si>
    <t>POZOSTAŁE  ZADANIA W ZAKRESIE POLITYKI SPOŁECZNEJ</t>
  </si>
  <si>
    <t>85311</t>
  </si>
  <si>
    <t>Rehabilitacja zawodowa i społeczna osób niepełnosprawnych</t>
  </si>
  <si>
    <t>85333</t>
  </si>
  <si>
    <t>Powiatowe urzędy pracy</t>
  </si>
  <si>
    <t>854</t>
  </si>
  <si>
    <t>EDUKACYJNA OPIEKA WYCHOWAWCZA</t>
  </si>
  <si>
    <t>85401</t>
  </si>
  <si>
    <t>Świetlice szkolne</t>
  </si>
  <si>
    <t>85406</t>
  </si>
  <si>
    <t>Poradnie psychologiczno-pedagogiczne ,  w tym  poradnie specjalistyczne</t>
  </si>
  <si>
    <t>85410</t>
  </si>
  <si>
    <t>Internaty i bursy szkolne</t>
  </si>
  <si>
    <t>85411</t>
  </si>
  <si>
    <t>Domy wczasów dziecięcych</t>
  </si>
  <si>
    <t>85415</t>
  </si>
  <si>
    <t>Pomoc materialna dla uczniów</t>
  </si>
  <si>
    <t>85417</t>
  </si>
  <si>
    <t>Szkolne schroniska młodzieżowe</t>
  </si>
  <si>
    <t xml:space="preserve">    w tym: wynagrodzenia i pochodne od wynagrodzeń</t>
  </si>
  <si>
    <t>85446</t>
  </si>
  <si>
    <t>85495</t>
  </si>
  <si>
    <t xml:space="preserve">  - wydatki bieżące</t>
  </si>
  <si>
    <t>900</t>
  </si>
  <si>
    <t>GOSPODARKA KOMUNALNA I OCHRONA ŚRODOWISKA</t>
  </si>
  <si>
    <t>90006</t>
  </si>
  <si>
    <t>Ochrona gleby i wód podziemnych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</si>
  <si>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</si>
  <si>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</si>
  <si>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</si>
  <si>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</si>
  <si>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</si>
  <si>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</si>
  <si>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</si>
  <si>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 I  SPORT</t>
  </si>
  <si>
    <t>92605</t>
  </si>
  <si>
    <t>Zadania w zakresie kultury fizycznej i sportu</t>
  </si>
  <si>
    <t>w tym: dotacje na  zadania z zakresu kultury fizycznej i sportu</t>
  </si>
  <si>
    <t>WYDATKI OGÓŁEM</t>
  </si>
  <si>
    <t xml:space="preserve">z tego:- wydatki bieżące </t>
  </si>
  <si>
    <t>w tym:- wynagrodzenia i pochodne od wynagrodzeń</t>
  </si>
  <si>
    <t xml:space="preserve">                       - dotacje</t>
  </si>
  <si>
    <t xml:space="preserve">                       - wydatki na obsługę długu publicznego (kredytów) </t>
  </si>
  <si>
    <t xml:space="preserve">                       - rezerwa na wydatki bieżące</t>
  </si>
  <si>
    <t xml:space="preserve">            - wydatki majątkowe</t>
  </si>
  <si>
    <t>Obsługa papierów wartościowych, kredytów i pożyczek jednostek  samorządu terytorialnego</t>
  </si>
  <si>
    <t>Ośrodki dokumentacji geodezyjnej i kartograficznej</t>
  </si>
  <si>
    <t>(w złotych)</t>
  </si>
  <si>
    <t>w tym: dotacja na zadania w zakresie kultury</t>
  </si>
  <si>
    <t xml:space="preserve">              - rezerwa na wydatki bieżące</t>
  </si>
  <si>
    <t xml:space="preserve">               -dotacja  dla powaitów na zadania opiek-wychowawcze</t>
  </si>
  <si>
    <t>I ROZDZIAŁÓW KLASYFIKACJI BUDŻETOWEJ</t>
  </si>
  <si>
    <t>w tym: - rezerwa celowa na wyd. szkół i plac. oświatowych</t>
  </si>
  <si>
    <t>po zmianach</t>
  </si>
  <si>
    <t xml:space="preserve">Wykonanie </t>
  </si>
  <si>
    <t>% (6:5)</t>
  </si>
  <si>
    <t>Młodzieżowe ośrodki wychowawcze</t>
  </si>
  <si>
    <t>Młodzieżowe ośrodki socjoterapii</t>
  </si>
  <si>
    <t xml:space="preserve"> - dotacja dla Zgromadzenia Zakonnego (DPS w  Szkl.Porębie)</t>
  </si>
  <si>
    <t xml:space="preserve">               -dotacja  dla powaitu jel. na terapię zajęciową</t>
  </si>
  <si>
    <t>Usuwanie skutków klęsk żywiołowych</t>
  </si>
  <si>
    <t>Plan na 2008 r.</t>
  </si>
  <si>
    <t xml:space="preserve"> - wydatki majatkowe</t>
  </si>
  <si>
    <t>wydatki majątkowe</t>
  </si>
  <si>
    <t>Komisje poborowe</t>
  </si>
  <si>
    <t>Obrona cywilna</t>
  </si>
  <si>
    <t>Jednostki specjalistycznego poradnictwa,mieszkania chronione  i ośrodki interwencji kryzysowej</t>
  </si>
  <si>
    <t xml:space="preserve">dotacja </t>
  </si>
  <si>
    <t>dotacja</t>
  </si>
  <si>
    <t xml:space="preserve">                  WYDATKI    POWIATU     W   I PÓŁROCZU    2008 ROKU     WEDŁUG      DZIAŁÓW </t>
  </si>
  <si>
    <t>na 30.06.2008</t>
  </si>
  <si>
    <t xml:space="preserve">   w tym: dotacja dla miasta Jelenia Góra na działalność                         instruktażowo-szkoleniową  biblioteki powiatowej</t>
  </si>
  <si>
    <t>dotacja dla powiatów na zadania bieżące</t>
  </si>
  <si>
    <t>- rezerwa na wydatki bieżące</t>
  </si>
  <si>
    <t>Zarządzanie kryzysowe</t>
  </si>
  <si>
    <t>Gospodarka  odpadami</t>
  </si>
  <si>
    <t xml:space="preserve">                           I ROZDZIAŁÓW KLASYFIKACJI BUDŻETOWEJ                                              (w złotych)</t>
  </si>
  <si>
    <t xml:space="preserve">   w tym: wynagrodzenia i składki od nich naliczane</t>
  </si>
  <si>
    <t xml:space="preserve">   w tym: wynagrodzenia i składki  od nich naliczane</t>
  </si>
  <si>
    <t xml:space="preserve">   w tym:wynagrodzenia i składki  od nich naliczane</t>
  </si>
  <si>
    <t xml:space="preserve">  w tym: wynagrodzenia i składki  od nich naliczane</t>
  </si>
  <si>
    <t xml:space="preserve"> - w tym: wynagrodzenia i składki  od nich naliczane</t>
  </si>
  <si>
    <t xml:space="preserve">   w tym: wynagrodzenia i składki  od nich naliczane </t>
  </si>
  <si>
    <t xml:space="preserve">    w tym: wynagrodzenia i składki  od nich naliczane</t>
  </si>
  <si>
    <t xml:space="preserve">    w tym:wynagrodzenia i składki  od nich naliczane</t>
  </si>
  <si>
    <t>w tym:wynagrodzenia i składki  od nich naliczane*</t>
  </si>
  <si>
    <t>Udział % w wydatkach ogółem</t>
  </si>
  <si>
    <t xml:space="preserve">KULTURA FIZYCZNA  </t>
  </si>
  <si>
    <t xml:space="preserve">Zadania w zakresie kultury fizycznej </t>
  </si>
  <si>
    <t xml:space="preserve">   w tym: świadczenia na rzecz osób fizycznych</t>
  </si>
  <si>
    <t xml:space="preserve"> - dotacja dla Zgromadzenia Zakonnego (DPS w  Szkl.Por.)</t>
  </si>
  <si>
    <t>w tym:dotacja dla miasta Jelenia Góra na działalność  instruktażowo-szkoleniową  biblioteki powiatowej</t>
  </si>
  <si>
    <t xml:space="preserve"> - w tym: świadczenia na rzecz osób fizycznych</t>
  </si>
  <si>
    <t>O50</t>
  </si>
  <si>
    <t>O5095</t>
  </si>
  <si>
    <t>RYBOŁÓWSTWO i RYBACTWO</t>
  </si>
  <si>
    <t>%(kol 6:5)</t>
  </si>
  <si>
    <t>O1095</t>
  </si>
  <si>
    <t>Różne rozliczenia finansowe</t>
  </si>
  <si>
    <t xml:space="preserve">              - rezerwa ogólna  na wydatki bieżące</t>
  </si>
  <si>
    <t>-rezerwa bieżąca na realizację zadań własnych z zakresu zarzadzania kryzysowego</t>
  </si>
  <si>
    <t xml:space="preserve">   - wydatki majątkowe +rezerwy inwestycyjne</t>
  </si>
  <si>
    <t xml:space="preserve">              - rezerwa  na wydatki inwestycyjne</t>
  </si>
  <si>
    <t>WYMIAR SPRAWIEDLIWOŚCI</t>
  </si>
  <si>
    <t>Nieodpłatna pomoc prawna</t>
  </si>
  <si>
    <t xml:space="preserve">    w tym :dotacja </t>
  </si>
  <si>
    <t xml:space="preserve">   w tym :dotacja </t>
  </si>
  <si>
    <t xml:space="preserve">   w tym:dotacja dla szkoły niepublicznej</t>
  </si>
  <si>
    <t xml:space="preserve">   w tym: dotacja dla szkoły niepublicznej</t>
  </si>
  <si>
    <t>Realizacja zadań wymagających stosowania  specjalnej organizacji nauki i metod pracy dla  dzieci i młodzieży w szkołach podstawowych,gimnazjach, liceach ogólnokształcących, liceach profilowanych i szkołach zawodowch oraz szkołach artystycznych</t>
  </si>
  <si>
    <t xml:space="preserve">   w tym:dotacje  na zadania opiek-wychowawcze</t>
  </si>
  <si>
    <t xml:space="preserve">   w tym:dotacja  dla powiatu jel. na terapię zajęciową</t>
  </si>
  <si>
    <t xml:space="preserve">    w tym: dotacja dla  niepublicznej jednostki oświaty</t>
  </si>
  <si>
    <t xml:space="preserve">  w tym:dotacje</t>
  </si>
  <si>
    <t xml:space="preserve"> w tym: dotacje</t>
  </si>
  <si>
    <t xml:space="preserve"> w tym: świadczenia na rzecz osób fizycznych</t>
  </si>
  <si>
    <t xml:space="preserve"> w tym:wydatki na programy finansowane z udziałem       środków  o których mowa  w art.5 ust.1 pkt 2 i 3 </t>
  </si>
  <si>
    <t>- rezerwa na realizację zadań własnych z   zakresu zarzadzania kryzysowego</t>
  </si>
  <si>
    <t xml:space="preserve">   w tym: dotacja</t>
  </si>
  <si>
    <t xml:space="preserve">Zadania w zakresie upowszechniania turystyki </t>
  </si>
  <si>
    <t>Plan na 2017 r.</t>
  </si>
  <si>
    <t>RODZINA</t>
  </si>
  <si>
    <t>Działalność placówek opiekuńczo-wychowawczych</t>
  </si>
  <si>
    <t>w tym:dotacja dla UM Kowary</t>
  </si>
  <si>
    <t xml:space="preserve">                 </t>
  </si>
  <si>
    <t>Plan po zmianie</t>
  </si>
  <si>
    <t>Wykonanie na</t>
  </si>
  <si>
    <t>Wczesne wspomaganie rozwoju dziecka</t>
  </si>
  <si>
    <t>Pomoc materialna dla uczniów o charakterze motywacyjnym</t>
  </si>
  <si>
    <t>WYDATKI POWIATU PLANOWANE  DO REALIZACJI I WYKONANE W  I PÓŁROCZU 2017 ROKU  WEDŁUG DZIAŁÓW</t>
  </si>
  <si>
    <t>30.06.2017r.</t>
  </si>
  <si>
    <t>Zadania z zakresu geodezji i kartografii</t>
  </si>
  <si>
    <t>Pomoc materialna dla uczniów o charakterze socjalnym</t>
  </si>
  <si>
    <t>O1042</t>
  </si>
  <si>
    <t>Wyłączenie z produkcji gruntów rolnych</t>
  </si>
  <si>
    <t>*kwoty wynagrodzeń i składek od nich naliczanych  ogółem nie  zawierają  wydatków  z cyfrą "7" i" 9" na końcu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</si>
</sst>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000"/>
    <numFmt numFmtId="177" formatCode="0.000000000"/>
    <numFmt numFmtId="178" formatCode="0.00000000"/>
    <numFmt numFmtId="179" formatCode="[$-415]d\ mmmm\ yyyy"/>
    <numFmt numFmtId="180" formatCode="_-* #,##0.000\ _z_ł_-;\-* #,##0.000\ _z_ł_-;_-* &quot;-&quot;??\ _z_ł_-;_-@_-"/>
    <numFmt numFmtId="181" formatCode="_-* #,##0.0000\ _z_ł_-;\-* #,##0.0000\ _z_ł_-;_-* &quot;-&quot;??\ _z_ł_-;_-@_-"/>
  </numFmts>
  <fonts count="4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vertAlign val="superscript"/>
      <sz val="14"/>
      <name val="Arial"/>
      <family val="2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6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43" fontId="0" fillId="0" borderId="0" xfId="42" applyFont="1" applyAlignment="1">
      <alignment/>
    </xf>
    <xf numFmtId="43" fontId="3" fillId="0" borderId="0" xfId="42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69" fontId="2" fillId="0" borderId="13" xfId="42" applyNumberFormat="1" applyFont="1" applyBorder="1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9" fontId="3" fillId="0" borderId="13" xfId="42" applyNumberFormat="1" applyFont="1" applyBorder="1" applyAlignment="1">
      <alignment wrapText="1"/>
    </xf>
    <xf numFmtId="169" fontId="2" fillId="0" borderId="13" xfId="42" applyNumberFormat="1" applyFont="1" applyBorder="1" applyAlignment="1">
      <alignment horizontal="center" wrapText="1"/>
    </xf>
    <xf numFmtId="169" fontId="3" fillId="0" borderId="13" xfId="42" applyNumberFormat="1" applyFont="1" applyBorder="1" applyAlignment="1">
      <alignment horizontal="center" wrapText="1"/>
    </xf>
    <xf numFmtId="169" fontId="3" fillId="0" borderId="13" xfId="42" applyNumberFormat="1" applyFont="1" applyBorder="1" applyAlignment="1">
      <alignment horizontal="center" wrapText="1"/>
    </xf>
    <xf numFmtId="0" fontId="3" fillId="0" borderId="13" xfId="0" applyFont="1" applyBorder="1" applyAlignment="1" quotePrefix="1">
      <alignment vertical="top" wrapText="1"/>
    </xf>
    <xf numFmtId="0" fontId="1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169" fontId="3" fillId="0" borderId="16" xfId="42" applyNumberFormat="1" applyFont="1" applyBorder="1" applyAlignment="1">
      <alignment wrapText="1"/>
    </xf>
    <xf numFmtId="169" fontId="3" fillId="0" borderId="16" xfId="42" applyNumberFormat="1" applyFont="1" applyBorder="1" applyAlignment="1">
      <alignment horizontal="center" wrapText="1"/>
    </xf>
    <xf numFmtId="169" fontId="3" fillId="0" borderId="16" xfId="42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169" fontId="2" fillId="0" borderId="18" xfId="42" applyNumberFormat="1" applyFont="1" applyBorder="1" applyAlignment="1">
      <alignment wrapText="1"/>
    </xf>
    <xf numFmtId="169" fontId="2" fillId="0" borderId="18" xfId="42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9" fontId="3" fillId="0" borderId="13" xfId="42" applyNumberFormat="1" applyFont="1" applyBorder="1" applyAlignment="1">
      <alignment wrapText="1"/>
    </xf>
    <xf numFmtId="2" fontId="2" fillId="0" borderId="19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justify" vertical="top" wrapText="1" readingOrder="1"/>
    </xf>
    <xf numFmtId="0" fontId="1" fillId="0" borderId="12" xfId="0" applyFont="1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43" fontId="0" fillId="0" borderId="0" xfId="42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43" fontId="2" fillId="0" borderId="0" xfId="42" applyFont="1" applyBorder="1" applyAlignment="1">
      <alignment horizontal="center" wrapText="1"/>
    </xf>
    <xf numFmtId="0" fontId="0" fillId="0" borderId="0" xfId="0" applyBorder="1" applyAlignment="1">
      <alignment/>
    </xf>
    <xf numFmtId="0" fontId="8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43" fontId="9" fillId="0" borderId="0" xfId="42" applyFont="1" applyBorder="1" applyAlignment="1">
      <alignment horizontal="center" wrapText="1"/>
    </xf>
    <xf numFmtId="43" fontId="0" fillId="0" borderId="0" xfId="42" applyFont="1" applyBorder="1" applyAlignment="1">
      <alignment/>
    </xf>
    <xf numFmtId="2" fontId="3" fillId="0" borderId="20" xfId="0" applyNumberFormat="1" applyFont="1" applyBorder="1" applyAlignment="1">
      <alignment horizontal="center"/>
    </xf>
    <xf numFmtId="169" fontId="0" fillId="0" borderId="0" xfId="42" applyNumberFormat="1" applyFont="1" applyBorder="1" applyAlignment="1">
      <alignment/>
    </xf>
    <xf numFmtId="169" fontId="0" fillId="0" borderId="0" xfId="42" applyNumberFormat="1" applyFont="1" applyAlignment="1">
      <alignment/>
    </xf>
    <xf numFmtId="43" fontId="0" fillId="0" borderId="0" xfId="42" applyFont="1" applyFill="1" applyBorder="1" applyAlignment="1">
      <alignment/>
    </xf>
    <xf numFmtId="43" fontId="3" fillId="0" borderId="23" xfId="42" applyFont="1" applyBorder="1" applyAlignment="1">
      <alignment horizontal="center" wrapText="1"/>
    </xf>
    <xf numFmtId="0" fontId="10" fillId="0" borderId="1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169" fontId="5" fillId="0" borderId="18" xfId="42" applyNumberFormat="1" applyFont="1" applyBorder="1" applyAlignment="1">
      <alignment horizontal="center" wrapText="1"/>
    </xf>
    <xf numFmtId="43" fontId="5" fillId="0" borderId="18" xfId="42" applyFont="1" applyBorder="1" applyAlignment="1">
      <alignment horizontal="center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169" fontId="10" fillId="0" borderId="13" xfId="42" applyNumberFormat="1" applyFont="1" applyBorder="1" applyAlignment="1">
      <alignment horizontal="center" wrapText="1"/>
    </xf>
    <xf numFmtId="43" fontId="10" fillId="0" borderId="13" xfId="42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169" fontId="5" fillId="0" borderId="13" xfId="42" applyNumberFormat="1" applyFont="1" applyBorder="1" applyAlignment="1">
      <alignment horizontal="center" wrapText="1"/>
    </xf>
    <xf numFmtId="43" fontId="5" fillId="0" borderId="13" xfId="42" applyFont="1" applyBorder="1" applyAlignment="1">
      <alignment horizontal="center" wrapText="1"/>
    </xf>
    <xf numFmtId="0" fontId="5" fillId="0" borderId="13" xfId="0" applyFont="1" applyBorder="1" applyAlignment="1">
      <alignment horizontal="left" vertical="top" wrapText="1"/>
    </xf>
    <xf numFmtId="0" fontId="10" fillId="0" borderId="13" xfId="0" applyFont="1" applyBorder="1" applyAlignment="1" quotePrefix="1">
      <alignment horizontal="left" vertical="top" wrapText="1" indent="5"/>
    </xf>
    <xf numFmtId="0" fontId="10" fillId="0" borderId="14" xfId="0" applyFont="1" applyBorder="1" applyAlignment="1">
      <alignment vertical="top" wrapText="1"/>
    </xf>
    <xf numFmtId="0" fontId="10" fillId="0" borderId="13" xfId="0" applyFont="1" applyBorder="1" applyAlignment="1" quotePrefix="1">
      <alignment vertical="top" wrapText="1"/>
    </xf>
    <xf numFmtId="0" fontId="10" fillId="0" borderId="13" xfId="0" applyFont="1" applyBorder="1" applyAlignment="1">
      <alignment vertical="top" wrapText="1" readingOrder="1"/>
    </xf>
    <xf numFmtId="0" fontId="10" fillId="0" borderId="13" xfId="0" applyFont="1" applyBorder="1" applyAlignment="1" quotePrefix="1">
      <alignment horizontal="left" vertical="top" wrapText="1" indent="8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left" vertical="top" wrapText="1" indent="4"/>
    </xf>
    <xf numFmtId="169" fontId="10" fillId="0" borderId="16" xfId="42" applyNumberFormat="1" applyFont="1" applyBorder="1" applyAlignment="1">
      <alignment horizontal="center" wrapText="1"/>
    </xf>
    <xf numFmtId="43" fontId="10" fillId="0" borderId="16" xfId="42" applyFont="1" applyBorder="1" applyAlignment="1">
      <alignment horizontal="center" wrapText="1"/>
    </xf>
    <xf numFmtId="43" fontId="11" fillId="0" borderId="13" xfId="42" applyFont="1" applyBorder="1" applyAlignment="1">
      <alignment horizontal="center" wrapText="1"/>
    </xf>
    <xf numFmtId="43" fontId="1" fillId="0" borderId="13" xfId="42" applyFont="1" applyBorder="1" applyAlignment="1">
      <alignment horizontal="center" wrapText="1"/>
    </xf>
    <xf numFmtId="43" fontId="10" fillId="0" borderId="13" xfId="42" applyFont="1" applyBorder="1" applyAlignment="1">
      <alignment horizontal="center" wrapText="1"/>
    </xf>
    <xf numFmtId="43" fontId="10" fillId="0" borderId="16" xfId="42" applyFont="1" applyBorder="1" applyAlignment="1">
      <alignment horizontal="center" wrapText="1"/>
    </xf>
    <xf numFmtId="43" fontId="5" fillId="0" borderId="13" xfId="42" applyFont="1" applyBorder="1" applyAlignment="1">
      <alignment horizontal="center" wrapText="1"/>
    </xf>
    <xf numFmtId="0" fontId="1" fillId="0" borderId="24" xfId="0" applyFont="1" applyBorder="1" applyAlignment="1">
      <alignment horizontal="center" vertical="top" wrapText="1"/>
    </xf>
    <xf numFmtId="43" fontId="5" fillId="0" borderId="18" xfId="42" applyFont="1" applyBorder="1" applyAlignment="1">
      <alignment horizontal="center" wrapText="1"/>
    </xf>
    <xf numFmtId="2" fontId="5" fillId="0" borderId="19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6" xfId="0" applyFont="1" applyBorder="1" applyAlignment="1">
      <alignment vertical="top" wrapText="1"/>
    </xf>
    <xf numFmtId="169" fontId="10" fillId="0" borderId="26" xfId="42" applyNumberFormat="1" applyFont="1" applyBorder="1" applyAlignment="1">
      <alignment horizontal="center" wrapText="1"/>
    </xf>
    <xf numFmtId="43" fontId="10" fillId="0" borderId="26" xfId="42" applyFont="1" applyBorder="1" applyAlignment="1">
      <alignment horizontal="center" wrapText="1"/>
    </xf>
    <xf numFmtId="43" fontId="12" fillId="0" borderId="0" xfId="42" applyFont="1" applyAlignment="1">
      <alignment/>
    </xf>
    <xf numFmtId="43" fontId="12" fillId="0" borderId="0" xfId="42" applyFont="1" applyAlignment="1">
      <alignment horizontal="center"/>
    </xf>
    <xf numFmtId="43" fontId="13" fillId="0" borderId="0" xfId="42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43" fontId="0" fillId="0" borderId="0" xfId="0" applyNumberFormat="1" applyBorder="1" applyAlignment="1">
      <alignment/>
    </xf>
    <xf numFmtId="2" fontId="5" fillId="0" borderId="21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7"/>
  <sheetViews>
    <sheetView tabSelected="1" zoomScalePageLayoutView="0" workbookViewId="0" topLeftCell="A244">
      <selection activeCell="B256" sqref="B256:C256"/>
    </sheetView>
  </sheetViews>
  <sheetFormatPr defaultColWidth="9.140625" defaultRowHeight="12.75"/>
  <cols>
    <col min="1" max="1" width="5.140625" style="0" customWidth="1"/>
    <col min="2" max="2" width="8.28125" style="0" customWidth="1"/>
    <col min="3" max="3" width="51.28125" style="0" customWidth="1"/>
    <col min="4" max="4" width="13.8515625" style="0" customWidth="1"/>
    <col min="5" max="5" width="15.28125" style="0" customWidth="1"/>
    <col min="6" max="6" width="15.7109375" style="0" customWidth="1"/>
    <col min="7" max="7" width="11.00390625" style="0" customWidth="1"/>
    <col min="8" max="8" width="11.421875" style="0" customWidth="1"/>
    <col min="9" max="9" width="11.8515625" style="0" customWidth="1"/>
    <col min="11" max="11" width="16.00390625" style="53" bestFit="1" customWidth="1"/>
    <col min="12" max="12" width="16.00390625" style="0" bestFit="1" customWidth="1"/>
  </cols>
  <sheetData>
    <row r="1" ht="1.5" customHeight="1"/>
    <row r="2" spans="1:9" ht="12.75" customHeight="1">
      <c r="A2" s="114" t="s">
        <v>255</v>
      </c>
      <c r="B2" s="114"/>
      <c r="C2" s="114"/>
      <c r="D2" s="114"/>
      <c r="E2" s="114"/>
      <c r="F2" s="114"/>
      <c r="G2" s="114"/>
      <c r="H2" s="114"/>
      <c r="I2" s="6"/>
    </row>
    <row r="3" spans="3:9" ht="14.25" thickBot="1">
      <c r="C3" s="119" t="s">
        <v>202</v>
      </c>
      <c r="D3" s="119"/>
      <c r="E3" s="119"/>
      <c r="F3" s="119"/>
      <c r="G3" s="119"/>
      <c r="H3" s="119"/>
      <c r="I3" s="49"/>
    </row>
    <row r="4" spans="1:9" ht="10.5" customHeight="1">
      <c r="A4" s="116" t="s">
        <v>0</v>
      </c>
      <c r="B4" s="116" t="s">
        <v>1</v>
      </c>
      <c r="C4" s="116" t="s">
        <v>2</v>
      </c>
      <c r="D4" s="121" t="s">
        <v>246</v>
      </c>
      <c r="E4" s="64"/>
      <c r="F4" s="64"/>
      <c r="G4" s="121" t="s">
        <v>222</v>
      </c>
      <c r="H4" s="120" t="s">
        <v>212</v>
      </c>
      <c r="I4" s="50"/>
    </row>
    <row r="5" spans="1:9" ht="12.75">
      <c r="A5" s="117"/>
      <c r="B5" s="117"/>
      <c r="C5" s="117"/>
      <c r="D5" s="122"/>
      <c r="E5" s="65" t="s">
        <v>251</v>
      </c>
      <c r="F5" s="65" t="s">
        <v>252</v>
      </c>
      <c r="G5" s="122"/>
      <c r="H5" s="120"/>
      <c r="I5" s="50"/>
    </row>
    <row r="6" spans="1:9" ht="13.5" thickBot="1">
      <c r="A6" s="118"/>
      <c r="B6" s="118"/>
      <c r="C6" s="118"/>
      <c r="D6" s="123"/>
      <c r="E6" s="66"/>
      <c r="F6" s="66" t="s">
        <v>256</v>
      </c>
      <c r="G6" s="123"/>
      <c r="H6" s="120"/>
      <c r="I6" s="50"/>
    </row>
    <row r="7" spans="1:11" ht="13.5" thickBot="1">
      <c r="A7" s="1" t="s">
        <v>3</v>
      </c>
      <c r="B7" s="1" t="s">
        <v>4</v>
      </c>
      <c r="C7" s="1" t="s">
        <v>5</v>
      </c>
      <c r="D7" s="1">
        <v>4</v>
      </c>
      <c r="E7" s="1">
        <v>5</v>
      </c>
      <c r="F7" s="1">
        <v>6</v>
      </c>
      <c r="G7" s="98">
        <v>7</v>
      </c>
      <c r="H7" s="113">
        <v>8</v>
      </c>
      <c r="I7" s="51"/>
      <c r="J7" s="48"/>
      <c r="K7" s="110"/>
    </row>
    <row r="8" spans="1:9" ht="15">
      <c r="A8" s="67" t="s">
        <v>6</v>
      </c>
      <c r="B8" s="68"/>
      <c r="C8" s="69" t="s">
        <v>7</v>
      </c>
      <c r="D8" s="70">
        <f>D11</f>
        <v>24396</v>
      </c>
      <c r="E8" s="71">
        <f>E11+E9</f>
        <v>44396</v>
      </c>
      <c r="F8" s="71">
        <f>F11</f>
        <v>12198</v>
      </c>
      <c r="G8" s="99">
        <f>F8/E8*100</f>
        <v>27.475448238580054</v>
      </c>
      <c r="H8" s="100">
        <f>(F8/28754103.67)*100</f>
        <v>0.042421770958301616</v>
      </c>
      <c r="I8" s="52"/>
    </row>
    <row r="9" spans="1:9" ht="15">
      <c r="A9" s="102"/>
      <c r="B9" s="103" t="s">
        <v>259</v>
      </c>
      <c r="C9" s="104" t="s">
        <v>260</v>
      </c>
      <c r="D9" s="105">
        <v>0</v>
      </c>
      <c r="E9" s="106">
        <f>E10</f>
        <v>20000</v>
      </c>
      <c r="F9" s="106">
        <v>0</v>
      </c>
      <c r="G9" s="106"/>
      <c r="H9" s="101">
        <f aca="true" t="shared" si="0" ref="H9:H72">(F9/28754103.67)*100</f>
        <v>0</v>
      </c>
      <c r="I9" s="52"/>
    </row>
    <row r="10" spans="1:9" ht="15">
      <c r="A10" s="102"/>
      <c r="B10" s="103"/>
      <c r="C10" s="74" t="s">
        <v>27</v>
      </c>
      <c r="D10" s="105">
        <v>0</v>
      </c>
      <c r="E10" s="106">
        <v>20000</v>
      </c>
      <c r="F10" s="106">
        <v>0</v>
      </c>
      <c r="G10" s="106"/>
      <c r="H10" s="101">
        <f t="shared" si="0"/>
        <v>0</v>
      </c>
      <c r="I10" s="52"/>
    </row>
    <row r="11" spans="1:9" ht="15" customHeight="1">
      <c r="A11" s="72"/>
      <c r="B11" s="73" t="s">
        <v>223</v>
      </c>
      <c r="C11" s="74" t="s">
        <v>11</v>
      </c>
      <c r="D11" s="75">
        <f>D13</f>
        <v>24396</v>
      </c>
      <c r="E11" s="76">
        <f>E13</f>
        <v>24396</v>
      </c>
      <c r="F11" s="76">
        <f>F13</f>
        <v>12198</v>
      </c>
      <c r="G11" s="95">
        <f>F11/E11*100</f>
        <v>50</v>
      </c>
      <c r="H11" s="101">
        <f t="shared" si="0"/>
        <v>0.042421770958301616</v>
      </c>
      <c r="I11" s="52"/>
    </row>
    <row r="12" spans="1:9" ht="15" customHeight="1">
      <c r="A12" s="72"/>
      <c r="B12" s="73"/>
      <c r="C12" s="74" t="s">
        <v>205</v>
      </c>
      <c r="D12" s="75">
        <f>D13</f>
        <v>24396</v>
      </c>
      <c r="E12" s="76">
        <f>E13</f>
        <v>24396</v>
      </c>
      <c r="F12" s="76">
        <f>F13</f>
        <v>12198</v>
      </c>
      <c r="G12" s="95">
        <f aca="true" t="shared" si="1" ref="G12:G75">F12/E12*100</f>
        <v>50</v>
      </c>
      <c r="H12" s="101">
        <f t="shared" si="0"/>
        <v>0.042421770958301616</v>
      </c>
      <c r="I12" s="52"/>
    </row>
    <row r="13" spans="1:9" ht="15" customHeight="1">
      <c r="A13" s="72"/>
      <c r="B13" s="73"/>
      <c r="C13" s="74" t="s">
        <v>10</v>
      </c>
      <c r="D13" s="75">
        <v>24396</v>
      </c>
      <c r="E13" s="76">
        <v>24396</v>
      </c>
      <c r="F13" s="76">
        <v>12198</v>
      </c>
      <c r="G13" s="95">
        <f t="shared" si="1"/>
        <v>50</v>
      </c>
      <c r="H13" s="101">
        <f t="shared" si="0"/>
        <v>0.042421770958301616</v>
      </c>
      <c r="I13" s="52"/>
    </row>
    <row r="14" spans="1:11" ht="15" customHeight="1">
      <c r="A14" s="77" t="s">
        <v>12</v>
      </c>
      <c r="B14" s="78"/>
      <c r="C14" s="79" t="s">
        <v>13</v>
      </c>
      <c r="D14" s="80">
        <f>D15+D19</f>
        <v>212675</v>
      </c>
      <c r="E14" s="81">
        <f>E15+E19</f>
        <v>231375</v>
      </c>
      <c r="F14" s="81">
        <f>F15+F19</f>
        <v>86707.59</v>
      </c>
      <c r="G14" s="97">
        <f t="shared" si="1"/>
        <v>37.47491734197731</v>
      </c>
      <c r="H14" s="101">
        <f t="shared" si="0"/>
        <v>0.3015485754489526</v>
      </c>
      <c r="I14" s="52"/>
      <c r="K14" s="57"/>
    </row>
    <row r="15" spans="1:11" ht="15" customHeight="1">
      <c r="A15" s="72"/>
      <c r="B15" s="73" t="s">
        <v>14</v>
      </c>
      <c r="C15" s="74" t="s">
        <v>15</v>
      </c>
      <c r="D15" s="75">
        <f>D16</f>
        <v>141000</v>
      </c>
      <c r="E15" s="76">
        <f>E16</f>
        <v>159700</v>
      </c>
      <c r="F15" s="76">
        <f>F16</f>
        <v>60366.42</v>
      </c>
      <c r="G15" s="95">
        <f t="shared" si="1"/>
        <v>37.79988728866625</v>
      </c>
      <c r="H15" s="101">
        <f t="shared" si="0"/>
        <v>0.20994019042569584</v>
      </c>
      <c r="I15" s="52"/>
      <c r="K15" s="57"/>
    </row>
    <row r="16" spans="1:11" ht="15" customHeight="1">
      <c r="A16" s="72"/>
      <c r="B16" s="73"/>
      <c r="C16" s="74" t="s">
        <v>16</v>
      </c>
      <c r="D16" s="75">
        <v>141000</v>
      </c>
      <c r="E16" s="76">
        <v>159700</v>
      </c>
      <c r="F16" s="76">
        <v>60366.42</v>
      </c>
      <c r="G16" s="95">
        <f t="shared" si="1"/>
        <v>37.79988728866625</v>
      </c>
      <c r="H16" s="101">
        <f t="shared" si="0"/>
        <v>0.20994019042569584</v>
      </c>
      <c r="I16" s="52"/>
      <c r="J16" s="53"/>
      <c r="K16" s="57"/>
    </row>
    <row r="17" spans="1:11" ht="15" customHeight="1">
      <c r="A17" s="72"/>
      <c r="B17" s="73"/>
      <c r="C17" s="74" t="s">
        <v>203</v>
      </c>
      <c r="D17" s="75">
        <v>0</v>
      </c>
      <c r="E17" s="76">
        <v>0</v>
      </c>
      <c r="F17" s="76">
        <v>0</v>
      </c>
      <c r="G17" s="95">
        <v>0</v>
      </c>
      <c r="H17" s="101">
        <f t="shared" si="0"/>
        <v>0</v>
      </c>
      <c r="I17" s="52"/>
      <c r="K17" s="61"/>
    </row>
    <row r="18" spans="1:11" ht="15" customHeight="1">
      <c r="A18" s="72"/>
      <c r="B18" s="73"/>
      <c r="C18" s="74" t="s">
        <v>215</v>
      </c>
      <c r="D18" s="75">
        <v>125000</v>
      </c>
      <c r="E18" s="76">
        <v>125000</v>
      </c>
      <c r="F18" s="76">
        <v>60366.42</v>
      </c>
      <c r="G18" s="95">
        <f t="shared" si="1"/>
        <v>48.293136</v>
      </c>
      <c r="H18" s="101">
        <f t="shared" si="0"/>
        <v>0.20994019042569584</v>
      </c>
      <c r="I18" s="52"/>
      <c r="K18" s="61"/>
    </row>
    <row r="19" spans="1:11" ht="15" customHeight="1">
      <c r="A19" s="72"/>
      <c r="B19" s="73" t="s">
        <v>17</v>
      </c>
      <c r="C19" s="74" t="s">
        <v>18</v>
      </c>
      <c r="D19" s="75">
        <f>D20</f>
        <v>71675</v>
      </c>
      <c r="E19" s="76">
        <f>E20</f>
        <v>71675</v>
      </c>
      <c r="F19" s="76">
        <f>F20</f>
        <v>26341.17</v>
      </c>
      <c r="G19" s="95">
        <f t="shared" si="1"/>
        <v>36.75084757586327</v>
      </c>
      <c r="H19" s="101">
        <f t="shared" si="0"/>
        <v>0.09160838502325674</v>
      </c>
      <c r="I19" s="52"/>
      <c r="K19" s="61"/>
    </row>
    <row r="20" spans="1:11" ht="15" customHeight="1">
      <c r="A20" s="72"/>
      <c r="B20" s="73"/>
      <c r="C20" s="74" t="s">
        <v>16</v>
      </c>
      <c r="D20" s="75">
        <v>71675</v>
      </c>
      <c r="E20" s="76">
        <v>71675</v>
      </c>
      <c r="F20" s="76">
        <v>26341.17</v>
      </c>
      <c r="G20" s="95">
        <f t="shared" si="1"/>
        <v>36.75084757586327</v>
      </c>
      <c r="H20" s="101">
        <f t="shared" si="0"/>
        <v>0.09160838502325674</v>
      </c>
      <c r="I20" s="52"/>
      <c r="K20" s="61"/>
    </row>
    <row r="21" spans="1:11" ht="15" customHeight="1">
      <c r="A21" s="72"/>
      <c r="B21" s="73"/>
      <c r="C21" s="74" t="s">
        <v>203</v>
      </c>
      <c r="D21" s="75">
        <v>15337</v>
      </c>
      <c r="E21" s="76">
        <v>15337</v>
      </c>
      <c r="F21" s="76">
        <v>5747</v>
      </c>
      <c r="G21" s="95">
        <f t="shared" si="1"/>
        <v>37.47147421268827</v>
      </c>
      <c r="H21" s="101">
        <f t="shared" si="0"/>
        <v>0.019986712387060124</v>
      </c>
      <c r="I21" s="52"/>
      <c r="K21" s="61"/>
    </row>
    <row r="22" spans="1:11" ht="15" customHeight="1">
      <c r="A22" s="77" t="s">
        <v>219</v>
      </c>
      <c r="B22" s="73"/>
      <c r="C22" s="79" t="s">
        <v>221</v>
      </c>
      <c r="D22" s="80">
        <f>D24</f>
        <v>1000</v>
      </c>
      <c r="E22" s="81">
        <f>E24</f>
        <v>1000</v>
      </c>
      <c r="F22" s="81">
        <v>0</v>
      </c>
      <c r="G22" s="97">
        <f t="shared" si="1"/>
        <v>0</v>
      </c>
      <c r="H22" s="101">
        <f t="shared" si="0"/>
        <v>0</v>
      </c>
      <c r="I22" s="52"/>
      <c r="K22" s="61"/>
    </row>
    <row r="23" spans="1:11" ht="15" customHeight="1">
      <c r="A23" s="72"/>
      <c r="B23" s="73" t="s">
        <v>220</v>
      </c>
      <c r="C23" s="74" t="s">
        <v>11</v>
      </c>
      <c r="D23" s="75">
        <v>1000</v>
      </c>
      <c r="E23" s="76">
        <v>1000</v>
      </c>
      <c r="F23" s="76">
        <v>0</v>
      </c>
      <c r="G23" s="95">
        <f t="shared" si="1"/>
        <v>0</v>
      </c>
      <c r="H23" s="101">
        <f t="shared" si="0"/>
        <v>0</v>
      </c>
      <c r="I23" s="52"/>
      <c r="K23" s="61"/>
    </row>
    <row r="24" spans="1:11" ht="15" customHeight="1">
      <c r="A24" s="72"/>
      <c r="B24" s="73"/>
      <c r="C24" s="74" t="s">
        <v>16</v>
      </c>
      <c r="D24" s="75">
        <v>1000</v>
      </c>
      <c r="E24" s="76">
        <v>1000</v>
      </c>
      <c r="F24" s="76">
        <v>0</v>
      </c>
      <c r="G24" s="95">
        <f t="shared" si="1"/>
        <v>0</v>
      </c>
      <c r="H24" s="101">
        <f t="shared" si="0"/>
        <v>0</v>
      </c>
      <c r="I24" s="52"/>
      <c r="K24" s="61"/>
    </row>
    <row r="25" spans="1:11" ht="15" customHeight="1">
      <c r="A25" s="77" t="s">
        <v>22</v>
      </c>
      <c r="B25" s="78"/>
      <c r="C25" s="79" t="s">
        <v>23</v>
      </c>
      <c r="D25" s="80">
        <f>D26+D30+D32</f>
        <v>2685008</v>
      </c>
      <c r="E25" s="81">
        <f>E26+E30+E32</f>
        <v>4827007.66</v>
      </c>
      <c r="F25" s="81">
        <f>F26+F30+F32</f>
        <v>1409283.31</v>
      </c>
      <c r="G25" s="97">
        <f t="shared" si="1"/>
        <v>29.19579601412938</v>
      </c>
      <c r="H25" s="101">
        <f t="shared" si="0"/>
        <v>4.9011554182798145</v>
      </c>
      <c r="I25" s="52"/>
      <c r="K25" s="61"/>
    </row>
    <row r="26" spans="1:11" ht="15" customHeight="1">
      <c r="A26" s="72"/>
      <c r="B26" s="73" t="s">
        <v>24</v>
      </c>
      <c r="C26" s="74" t="s">
        <v>25</v>
      </c>
      <c r="D26" s="75">
        <f>D28+D27</f>
        <v>1892709</v>
      </c>
      <c r="E26" s="76">
        <f>E28+E27</f>
        <v>1899708.66</v>
      </c>
      <c r="F26" s="76">
        <f>F28+F27</f>
        <v>1192062.75</v>
      </c>
      <c r="G26" s="95">
        <f t="shared" si="1"/>
        <v>62.74976658789354</v>
      </c>
      <c r="H26" s="101">
        <f t="shared" si="0"/>
        <v>4.145713473390979</v>
      </c>
      <c r="I26" s="52"/>
      <c r="K26" s="61"/>
    </row>
    <row r="27" spans="1:11" ht="15" customHeight="1">
      <c r="A27" s="72"/>
      <c r="B27" s="73"/>
      <c r="C27" s="74" t="s">
        <v>16</v>
      </c>
      <c r="D27" s="75">
        <v>1590000</v>
      </c>
      <c r="E27" s="76">
        <v>1590000</v>
      </c>
      <c r="F27" s="76">
        <v>1192062.75</v>
      </c>
      <c r="G27" s="95">
        <f t="shared" si="1"/>
        <v>74.9725</v>
      </c>
      <c r="H27" s="101">
        <f t="shared" si="0"/>
        <v>4.145713473390979</v>
      </c>
      <c r="I27" s="52"/>
      <c r="K27" s="61"/>
    </row>
    <row r="28" spans="1:11" ht="15" customHeight="1">
      <c r="A28" s="72"/>
      <c r="B28" s="73"/>
      <c r="C28" s="74" t="s">
        <v>27</v>
      </c>
      <c r="D28" s="75">
        <v>302709</v>
      </c>
      <c r="E28" s="76">
        <v>309708.66</v>
      </c>
      <c r="F28" s="76">
        <v>0</v>
      </c>
      <c r="G28" s="95">
        <f t="shared" si="1"/>
        <v>0</v>
      </c>
      <c r="H28" s="101">
        <f t="shared" si="0"/>
        <v>0</v>
      </c>
      <c r="I28" s="52"/>
      <c r="K28" s="61"/>
    </row>
    <row r="29" spans="1:11" ht="15" customHeight="1">
      <c r="A29" s="72"/>
      <c r="B29" s="73"/>
      <c r="C29" s="74" t="s">
        <v>231</v>
      </c>
      <c r="D29" s="75">
        <v>710000</v>
      </c>
      <c r="E29" s="76">
        <v>610000</v>
      </c>
      <c r="F29" s="76">
        <v>583903.33</v>
      </c>
      <c r="G29" s="95">
        <f t="shared" si="1"/>
        <v>95.72185737704916</v>
      </c>
      <c r="H29" s="101">
        <f t="shared" si="0"/>
        <v>2.0306782527504184</v>
      </c>
      <c r="I29" s="52"/>
      <c r="K29" s="61"/>
    </row>
    <row r="30" spans="1:11" ht="15" customHeight="1">
      <c r="A30" s="72"/>
      <c r="B30" s="73">
        <v>60078</v>
      </c>
      <c r="C30" s="74" t="s">
        <v>186</v>
      </c>
      <c r="D30" s="75">
        <f>D31</f>
        <v>350000</v>
      </c>
      <c r="E30" s="76">
        <f>E31</f>
        <v>2485000</v>
      </c>
      <c r="F30" s="76">
        <f>F31</f>
        <v>10578</v>
      </c>
      <c r="G30" s="95">
        <f t="shared" si="1"/>
        <v>0.4256740442655936</v>
      </c>
      <c r="H30" s="101">
        <f t="shared" si="0"/>
        <v>0.03678779252311154</v>
      </c>
      <c r="I30" s="52"/>
      <c r="K30" s="61"/>
    </row>
    <row r="31" spans="1:11" ht="15" customHeight="1">
      <c r="A31" s="72"/>
      <c r="B31" s="73"/>
      <c r="C31" s="74" t="s">
        <v>27</v>
      </c>
      <c r="D31" s="75">
        <v>350000</v>
      </c>
      <c r="E31" s="76">
        <v>2485000</v>
      </c>
      <c r="F31" s="76">
        <v>10578</v>
      </c>
      <c r="G31" s="95">
        <f t="shared" si="1"/>
        <v>0.4256740442655936</v>
      </c>
      <c r="H31" s="101">
        <f t="shared" si="0"/>
        <v>0.03678779252311154</v>
      </c>
      <c r="I31" s="52"/>
      <c r="K31" s="61"/>
    </row>
    <row r="32" spans="1:11" ht="15" customHeight="1">
      <c r="A32" s="72"/>
      <c r="B32" s="73">
        <v>60095</v>
      </c>
      <c r="C32" s="74" t="s">
        <v>11</v>
      </c>
      <c r="D32" s="75">
        <f>D33</f>
        <v>442299</v>
      </c>
      <c r="E32" s="76">
        <f>E33</f>
        <v>442299</v>
      </c>
      <c r="F32" s="76">
        <f>F33</f>
        <v>206642.56</v>
      </c>
      <c r="G32" s="95">
        <f t="shared" si="1"/>
        <v>46.720105629901944</v>
      </c>
      <c r="H32" s="101">
        <f t="shared" si="0"/>
        <v>0.7186541523657238</v>
      </c>
      <c r="I32" s="52"/>
      <c r="K32" s="61"/>
    </row>
    <row r="33" spans="1:11" ht="15" customHeight="1">
      <c r="A33" s="72"/>
      <c r="B33" s="73"/>
      <c r="C33" s="74" t="s">
        <v>16</v>
      </c>
      <c r="D33" s="75">
        <v>442299</v>
      </c>
      <c r="E33" s="76">
        <v>442299</v>
      </c>
      <c r="F33" s="76">
        <v>206642.56</v>
      </c>
      <c r="G33" s="95">
        <f t="shared" si="1"/>
        <v>46.720105629901944</v>
      </c>
      <c r="H33" s="101">
        <f t="shared" si="0"/>
        <v>0.7186541523657238</v>
      </c>
      <c r="I33" s="52"/>
      <c r="K33" s="61"/>
    </row>
    <row r="34" spans="1:11" ht="15" customHeight="1">
      <c r="A34" s="72"/>
      <c r="B34" s="73"/>
      <c r="C34" s="74" t="s">
        <v>203</v>
      </c>
      <c r="D34" s="75">
        <v>415073</v>
      </c>
      <c r="E34" s="76">
        <v>415073</v>
      </c>
      <c r="F34" s="76">
        <v>196007.78</v>
      </c>
      <c r="G34" s="95">
        <f t="shared" si="1"/>
        <v>47.22248375586945</v>
      </c>
      <c r="H34" s="101">
        <f t="shared" si="0"/>
        <v>0.6816688923762234</v>
      </c>
      <c r="I34" s="52"/>
      <c r="K34" s="61"/>
    </row>
    <row r="35" spans="1:11" ht="15" customHeight="1">
      <c r="A35" s="72"/>
      <c r="B35" s="73"/>
      <c r="C35" s="74" t="s">
        <v>215</v>
      </c>
      <c r="D35" s="75">
        <v>4000</v>
      </c>
      <c r="E35" s="76">
        <v>4000</v>
      </c>
      <c r="F35" s="76">
        <v>179.17</v>
      </c>
      <c r="G35" s="95">
        <f t="shared" si="1"/>
        <v>4.4792499999999995</v>
      </c>
      <c r="H35" s="101">
        <f t="shared" si="0"/>
        <v>0.0006231110594030907</v>
      </c>
      <c r="I35" s="52"/>
      <c r="K35" s="61"/>
    </row>
    <row r="36" spans="1:11" ht="15" customHeight="1">
      <c r="A36" s="77">
        <v>630</v>
      </c>
      <c r="B36" s="78"/>
      <c r="C36" s="79" t="s">
        <v>30</v>
      </c>
      <c r="D36" s="80">
        <f aca="true" t="shared" si="2" ref="D36:F37">D37</f>
        <v>22000</v>
      </c>
      <c r="E36" s="81">
        <f t="shared" si="2"/>
        <v>22000</v>
      </c>
      <c r="F36" s="81">
        <f t="shared" si="2"/>
        <v>16000</v>
      </c>
      <c r="G36" s="97">
        <f t="shared" si="1"/>
        <v>72.72727272727273</v>
      </c>
      <c r="H36" s="101">
        <f t="shared" si="0"/>
        <v>0.055644231458667474</v>
      </c>
      <c r="I36" s="52"/>
      <c r="K36" s="61"/>
    </row>
    <row r="37" spans="1:11" ht="15" customHeight="1">
      <c r="A37" s="77"/>
      <c r="B37" s="73">
        <v>63003</v>
      </c>
      <c r="C37" s="74" t="s">
        <v>245</v>
      </c>
      <c r="D37" s="75">
        <f t="shared" si="2"/>
        <v>22000</v>
      </c>
      <c r="E37" s="76">
        <f t="shared" si="2"/>
        <v>22000</v>
      </c>
      <c r="F37" s="76">
        <f t="shared" si="2"/>
        <v>16000</v>
      </c>
      <c r="G37" s="95">
        <f t="shared" si="1"/>
        <v>72.72727272727273</v>
      </c>
      <c r="H37" s="101">
        <f t="shared" si="0"/>
        <v>0.055644231458667474</v>
      </c>
      <c r="I37" s="52"/>
      <c r="K37" s="61"/>
    </row>
    <row r="38" spans="1:11" ht="15" customHeight="1">
      <c r="A38" s="77"/>
      <c r="B38" s="73"/>
      <c r="C38" s="74" t="s">
        <v>16</v>
      </c>
      <c r="D38" s="75">
        <v>22000</v>
      </c>
      <c r="E38" s="76">
        <v>22000</v>
      </c>
      <c r="F38" s="76">
        <v>16000</v>
      </c>
      <c r="G38" s="95">
        <f t="shared" si="1"/>
        <v>72.72727272727273</v>
      </c>
      <c r="H38" s="101">
        <f t="shared" si="0"/>
        <v>0.055644231458667474</v>
      </c>
      <c r="I38" s="52"/>
      <c r="K38" s="61"/>
    </row>
    <row r="39" spans="1:11" ht="15" customHeight="1">
      <c r="A39" s="72"/>
      <c r="B39" s="73"/>
      <c r="C39" s="74" t="s">
        <v>203</v>
      </c>
      <c r="D39" s="75">
        <v>0</v>
      </c>
      <c r="E39" s="76">
        <v>0</v>
      </c>
      <c r="F39" s="76">
        <v>0</v>
      </c>
      <c r="G39" s="95">
        <v>0</v>
      </c>
      <c r="H39" s="101">
        <f t="shared" si="0"/>
        <v>0</v>
      </c>
      <c r="I39" s="52"/>
      <c r="K39" s="61"/>
    </row>
    <row r="40" spans="1:11" ht="15" customHeight="1">
      <c r="A40" s="72"/>
      <c r="B40" s="73"/>
      <c r="C40" s="74" t="s">
        <v>244</v>
      </c>
      <c r="D40" s="75">
        <v>16000</v>
      </c>
      <c r="E40" s="76">
        <v>16000</v>
      </c>
      <c r="F40" s="76">
        <v>16000</v>
      </c>
      <c r="G40" s="95">
        <f t="shared" si="1"/>
        <v>100</v>
      </c>
      <c r="H40" s="101">
        <f t="shared" si="0"/>
        <v>0.055644231458667474</v>
      </c>
      <c r="I40" s="52"/>
      <c r="K40" s="61"/>
    </row>
    <row r="41" spans="1:11" ht="15" customHeight="1">
      <c r="A41" s="77" t="s">
        <v>33</v>
      </c>
      <c r="B41" s="78"/>
      <c r="C41" s="79" t="s">
        <v>34</v>
      </c>
      <c r="D41" s="80">
        <f aca="true" t="shared" si="3" ref="D41:F42">D42</f>
        <v>195394</v>
      </c>
      <c r="E41" s="81">
        <f t="shared" si="3"/>
        <v>336154</v>
      </c>
      <c r="F41" s="81">
        <f t="shared" si="3"/>
        <v>77933.35</v>
      </c>
      <c r="G41" s="97">
        <f t="shared" si="1"/>
        <v>23.18382348566431</v>
      </c>
      <c r="H41" s="101">
        <f t="shared" si="0"/>
        <v>0.27103383535933395</v>
      </c>
      <c r="I41" s="52"/>
      <c r="K41" s="57">
        <f>SUM(K39:K40)</f>
        <v>0</v>
      </c>
    </row>
    <row r="42" spans="1:11" ht="15" customHeight="1">
      <c r="A42" s="72"/>
      <c r="B42" s="73" t="s">
        <v>35</v>
      </c>
      <c r="C42" s="74" t="s">
        <v>36</v>
      </c>
      <c r="D42" s="75">
        <f t="shared" si="3"/>
        <v>195394</v>
      </c>
      <c r="E42" s="76">
        <f t="shared" si="3"/>
        <v>336154</v>
      </c>
      <c r="F42" s="76">
        <f t="shared" si="3"/>
        <v>77933.35</v>
      </c>
      <c r="G42" s="95">
        <f t="shared" si="1"/>
        <v>23.18382348566431</v>
      </c>
      <c r="H42" s="101">
        <f t="shared" si="0"/>
        <v>0.27103383535933395</v>
      </c>
      <c r="I42" s="52"/>
      <c r="K42" s="111"/>
    </row>
    <row r="43" spans="1:9" ht="15" customHeight="1">
      <c r="A43" s="72"/>
      <c r="B43" s="73"/>
      <c r="C43" s="74" t="s">
        <v>16</v>
      </c>
      <c r="D43" s="75">
        <v>195394</v>
      </c>
      <c r="E43" s="76">
        <v>336154</v>
      </c>
      <c r="F43" s="76">
        <v>77933.35</v>
      </c>
      <c r="G43" s="95">
        <f t="shared" si="1"/>
        <v>23.18382348566431</v>
      </c>
      <c r="H43" s="101">
        <f t="shared" si="0"/>
        <v>0.27103383535933395</v>
      </c>
      <c r="I43" s="52"/>
    </row>
    <row r="44" spans="1:9" ht="15" customHeight="1">
      <c r="A44" s="72"/>
      <c r="B44" s="73"/>
      <c r="C44" s="74" t="s">
        <v>204</v>
      </c>
      <c r="D44" s="75">
        <v>63051</v>
      </c>
      <c r="E44" s="76">
        <v>63051</v>
      </c>
      <c r="F44" s="76">
        <v>31525.5</v>
      </c>
      <c r="G44" s="95">
        <f t="shared" si="1"/>
        <v>50</v>
      </c>
      <c r="H44" s="101">
        <f t="shared" si="0"/>
        <v>0.10963826367813884</v>
      </c>
      <c r="I44" s="52"/>
    </row>
    <row r="45" spans="1:9" ht="15" customHeight="1">
      <c r="A45" s="77" t="s">
        <v>37</v>
      </c>
      <c r="B45" s="78"/>
      <c r="C45" s="79" t="s">
        <v>38</v>
      </c>
      <c r="D45" s="80">
        <f>D46+D50</f>
        <v>1452360</v>
      </c>
      <c r="E45" s="81">
        <f>E46+E50</f>
        <v>1631412</v>
      </c>
      <c r="F45" s="81">
        <f>F46+F50</f>
        <v>712883.17</v>
      </c>
      <c r="G45" s="97">
        <f t="shared" si="1"/>
        <v>43.69731067320824</v>
      </c>
      <c r="H45" s="101">
        <f t="shared" si="0"/>
        <v>2.4792397571542875</v>
      </c>
      <c r="I45" s="52"/>
    </row>
    <row r="46" spans="1:9" ht="15" customHeight="1">
      <c r="A46" s="77"/>
      <c r="B46" s="73">
        <v>71012</v>
      </c>
      <c r="C46" s="74" t="s">
        <v>257</v>
      </c>
      <c r="D46" s="75">
        <f>D47</f>
        <v>1008600</v>
      </c>
      <c r="E46" s="76">
        <f>E47</f>
        <v>1178452</v>
      </c>
      <c r="F46" s="76">
        <f>F47</f>
        <v>487449.27</v>
      </c>
      <c r="G46" s="95">
        <f t="shared" si="1"/>
        <v>41.363523503715044</v>
      </c>
      <c r="H46" s="101">
        <f t="shared" si="0"/>
        <v>1.695233750264906</v>
      </c>
      <c r="I46" s="52"/>
    </row>
    <row r="47" spans="1:9" ht="15" customHeight="1">
      <c r="A47" s="77"/>
      <c r="B47" s="78"/>
      <c r="C47" s="74" t="s">
        <v>16</v>
      </c>
      <c r="D47" s="75">
        <v>1008600</v>
      </c>
      <c r="E47" s="76">
        <v>1178452</v>
      </c>
      <c r="F47" s="76">
        <v>487449.27</v>
      </c>
      <c r="G47" s="95">
        <f t="shared" si="1"/>
        <v>41.363523503715044</v>
      </c>
      <c r="H47" s="101">
        <f t="shared" si="0"/>
        <v>1.695233750264906</v>
      </c>
      <c r="I47" s="52"/>
    </row>
    <row r="48" spans="1:9" ht="15" customHeight="1">
      <c r="A48" s="77"/>
      <c r="B48" s="78"/>
      <c r="C48" s="74" t="s">
        <v>204</v>
      </c>
      <c r="D48" s="75">
        <v>796600</v>
      </c>
      <c r="E48" s="76">
        <v>796600</v>
      </c>
      <c r="F48" s="76">
        <v>388676.29</v>
      </c>
      <c r="G48" s="95">
        <f t="shared" si="1"/>
        <v>48.79190183278935</v>
      </c>
      <c r="H48" s="101">
        <f t="shared" si="0"/>
        <v>1.35172459020351</v>
      </c>
      <c r="I48" s="52"/>
    </row>
    <row r="49" spans="1:9" ht="15" customHeight="1">
      <c r="A49" s="77"/>
      <c r="B49" s="78"/>
      <c r="C49" s="74" t="s">
        <v>215</v>
      </c>
      <c r="D49" s="75">
        <v>800</v>
      </c>
      <c r="E49" s="76">
        <v>800</v>
      </c>
      <c r="F49" s="76">
        <v>0</v>
      </c>
      <c r="G49" s="95">
        <f t="shared" si="1"/>
        <v>0</v>
      </c>
      <c r="H49" s="101">
        <f t="shared" si="0"/>
        <v>0</v>
      </c>
      <c r="I49" s="52"/>
    </row>
    <row r="50" spans="1:9" ht="15" customHeight="1">
      <c r="A50" s="72"/>
      <c r="B50" s="73" t="s">
        <v>43</v>
      </c>
      <c r="C50" s="74" t="s">
        <v>44</v>
      </c>
      <c r="D50" s="75">
        <f>D51</f>
        <v>443760</v>
      </c>
      <c r="E50" s="76">
        <f>E51</f>
        <v>452960</v>
      </c>
      <c r="F50" s="76">
        <f>F51</f>
        <v>225433.9</v>
      </c>
      <c r="G50" s="95">
        <f t="shared" si="1"/>
        <v>49.76905245496291</v>
      </c>
      <c r="H50" s="101">
        <f t="shared" si="0"/>
        <v>0.784006006889381</v>
      </c>
      <c r="I50" s="52"/>
    </row>
    <row r="51" spans="1:9" ht="15" customHeight="1">
      <c r="A51" s="72"/>
      <c r="B51" s="73"/>
      <c r="C51" s="74" t="s">
        <v>45</v>
      </c>
      <c r="D51" s="75">
        <v>443760</v>
      </c>
      <c r="E51" s="76">
        <v>452960</v>
      </c>
      <c r="F51" s="76">
        <v>225433.9</v>
      </c>
      <c r="G51" s="95">
        <f t="shared" si="1"/>
        <v>49.76905245496291</v>
      </c>
      <c r="H51" s="101">
        <f t="shared" si="0"/>
        <v>0.784006006889381</v>
      </c>
      <c r="I51" s="52"/>
    </row>
    <row r="52" spans="1:9" ht="15" customHeight="1">
      <c r="A52" s="72"/>
      <c r="B52" s="73"/>
      <c r="C52" s="74" t="s">
        <v>206</v>
      </c>
      <c r="D52" s="75">
        <v>382850</v>
      </c>
      <c r="E52" s="76">
        <v>392050</v>
      </c>
      <c r="F52" s="76">
        <v>191435.58</v>
      </c>
      <c r="G52" s="95">
        <f t="shared" si="1"/>
        <v>48.82937890575182</v>
      </c>
      <c r="H52" s="101">
        <f t="shared" si="0"/>
        <v>0.6657678576840158</v>
      </c>
      <c r="I52" s="52"/>
    </row>
    <row r="53" spans="1:9" ht="15" customHeight="1">
      <c r="A53" s="77" t="s">
        <v>47</v>
      </c>
      <c r="B53" s="78"/>
      <c r="C53" s="79" t="s">
        <v>48</v>
      </c>
      <c r="D53" s="80">
        <f>D54+D58+D61+D67+D70</f>
        <v>10580095</v>
      </c>
      <c r="E53" s="81">
        <f>E54+E58+E61+E67+E70</f>
        <v>10557095.22</v>
      </c>
      <c r="F53" s="81">
        <f>F54+F58+F61+F67+F70</f>
        <v>3767367.89</v>
      </c>
      <c r="G53" s="97">
        <f t="shared" si="1"/>
        <v>35.68564848087067</v>
      </c>
      <c r="H53" s="101">
        <f t="shared" si="0"/>
        <v>13.102018178819483</v>
      </c>
      <c r="I53" s="52"/>
    </row>
    <row r="54" spans="1:9" ht="15" customHeight="1">
      <c r="A54" s="72"/>
      <c r="B54" s="73" t="s">
        <v>49</v>
      </c>
      <c r="C54" s="74" t="s">
        <v>50</v>
      </c>
      <c r="D54" s="75">
        <f>D55</f>
        <v>627441</v>
      </c>
      <c r="E54" s="76">
        <f>E55</f>
        <v>627441</v>
      </c>
      <c r="F54" s="76">
        <f>F55</f>
        <v>259051.02</v>
      </c>
      <c r="G54" s="95">
        <f t="shared" si="1"/>
        <v>41.28691303246042</v>
      </c>
      <c r="H54" s="101">
        <f t="shared" si="0"/>
        <v>0.9009184322802436</v>
      </c>
      <c r="I54" s="52"/>
    </row>
    <row r="55" spans="1:9" ht="15" customHeight="1">
      <c r="A55" s="72"/>
      <c r="B55" s="73"/>
      <c r="C55" s="74" t="s">
        <v>51</v>
      </c>
      <c r="D55" s="75">
        <v>627441</v>
      </c>
      <c r="E55" s="76">
        <v>627441</v>
      </c>
      <c r="F55" s="76">
        <v>259051.02</v>
      </c>
      <c r="G55" s="95">
        <f t="shared" si="1"/>
        <v>41.28691303246042</v>
      </c>
      <c r="H55" s="101">
        <f t="shared" si="0"/>
        <v>0.9009184322802436</v>
      </c>
      <c r="I55" s="52"/>
    </row>
    <row r="56" spans="1:9" ht="15" customHeight="1">
      <c r="A56" s="72"/>
      <c r="B56" s="73"/>
      <c r="C56" s="74" t="s">
        <v>207</v>
      </c>
      <c r="D56" s="75">
        <v>545441</v>
      </c>
      <c r="E56" s="76">
        <v>545441</v>
      </c>
      <c r="F56" s="76">
        <v>219898.82</v>
      </c>
      <c r="G56" s="95">
        <f t="shared" si="1"/>
        <v>40.315784841990244</v>
      </c>
      <c r="H56" s="101">
        <f t="shared" si="0"/>
        <v>0.7647563023479911</v>
      </c>
      <c r="I56" s="52"/>
    </row>
    <row r="57" spans="1:9" ht="15" customHeight="1">
      <c r="A57" s="72"/>
      <c r="B57" s="73"/>
      <c r="C57" s="74" t="s">
        <v>215</v>
      </c>
      <c r="D57" s="75">
        <v>1500</v>
      </c>
      <c r="E57" s="76">
        <v>1500</v>
      </c>
      <c r="F57" s="76">
        <v>0</v>
      </c>
      <c r="G57" s="95">
        <f t="shared" si="1"/>
        <v>0</v>
      </c>
      <c r="H57" s="101">
        <f t="shared" si="0"/>
        <v>0</v>
      </c>
      <c r="I57" s="52"/>
    </row>
    <row r="58" spans="1:9" ht="15" customHeight="1">
      <c r="A58" s="72"/>
      <c r="B58" s="73" t="s">
        <v>53</v>
      </c>
      <c r="C58" s="74" t="s">
        <v>54</v>
      </c>
      <c r="D58" s="75">
        <f>D59</f>
        <v>384200</v>
      </c>
      <c r="E58" s="76">
        <f>E59</f>
        <v>384200</v>
      </c>
      <c r="F58" s="76">
        <f>F59</f>
        <v>158071.93</v>
      </c>
      <c r="G58" s="95">
        <f t="shared" si="1"/>
        <v>41.14313638729828</v>
      </c>
      <c r="H58" s="101">
        <f t="shared" si="0"/>
        <v>0.5497369412523927</v>
      </c>
      <c r="I58" s="52"/>
    </row>
    <row r="59" spans="1:9" ht="15" customHeight="1">
      <c r="A59" s="72"/>
      <c r="B59" s="73"/>
      <c r="C59" s="74" t="s">
        <v>16</v>
      </c>
      <c r="D59" s="75">
        <v>384200</v>
      </c>
      <c r="E59" s="76">
        <v>384200</v>
      </c>
      <c r="F59" s="76">
        <v>158071.93</v>
      </c>
      <c r="G59" s="95">
        <f t="shared" si="1"/>
        <v>41.14313638729828</v>
      </c>
      <c r="H59" s="101">
        <f t="shared" si="0"/>
        <v>0.5497369412523927</v>
      </c>
      <c r="I59" s="52"/>
    </row>
    <row r="60" spans="1:9" ht="15" customHeight="1">
      <c r="A60" s="72"/>
      <c r="B60" s="73"/>
      <c r="C60" s="74" t="s">
        <v>218</v>
      </c>
      <c r="D60" s="75">
        <v>330000</v>
      </c>
      <c r="E60" s="76">
        <v>330000</v>
      </c>
      <c r="F60" s="76">
        <v>154869.05</v>
      </c>
      <c r="G60" s="95">
        <f t="shared" si="1"/>
        <v>46.93001515151515</v>
      </c>
      <c r="H60" s="101">
        <f t="shared" si="0"/>
        <v>0.5385980789989966</v>
      </c>
      <c r="I60" s="52"/>
    </row>
    <row r="61" spans="1:9" ht="15" customHeight="1">
      <c r="A61" s="72"/>
      <c r="B61" s="73" t="s">
        <v>56</v>
      </c>
      <c r="C61" s="74" t="s">
        <v>57</v>
      </c>
      <c r="D61" s="75">
        <f>D62+D64</f>
        <v>9203054</v>
      </c>
      <c r="E61" s="76">
        <f>E62+E64</f>
        <v>9203054.22</v>
      </c>
      <c r="F61" s="76">
        <f>F62+F64</f>
        <v>3144130.25</v>
      </c>
      <c r="G61" s="95">
        <f t="shared" si="1"/>
        <v>34.16398702908</v>
      </c>
      <c r="H61" s="101">
        <f t="shared" si="0"/>
        <v>10.934544460449876</v>
      </c>
      <c r="I61" s="52"/>
    </row>
    <row r="62" spans="1:9" ht="15" customHeight="1">
      <c r="A62" s="72"/>
      <c r="B62" s="73"/>
      <c r="C62" s="74" t="s">
        <v>16</v>
      </c>
      <c r="D62" s="75">
        <v>6474655</v>
      </c>
      <c r="E62" s="76">
        <v>6493104.99</v>
      </c>
      <c r="F62" s="76">
        <v>3140137.25</v>
      </c>
      <c r="G62" s="95">
        <f t="shared" si="1"/>
        <v>48.36110389152971</v>
      </c>
      <c r="H62" s="101">
        <f t="shared" si="0"/>
        <v>10.920657746936474</v>
      </c>
      <c r="I62" s="52"/>
    </row>
    <row r="63" spans="1:9" ht="15" customHeight="1">
      <c r="A63" s="72"/>
      <c r="B63" s="73"/>
      <c r="C63" s="74" t="s">
        <v>204</v>
      </c>
      <c r="D63" s="75">
        <v>4991271</v>
      </c>
      <c r="E63" s="76">
        <v>4991271</v>
      </c>
      <c r="F63" s="76">
        <v>2463553.61</v>
      </c>
      <c r="G63" s="95">
        <f t="shared" si="1"/>
        <v>49.357240069713704</v>
      </c>
      <c r="H63" s="101">
        <f t="shared" si="0"/>
        <v>8.567659205354738</v>
      </c>
      <c r="I63" s="52"/>
    </row>
    <row r="64" spans="1:9" ht="15" customHeight="1">
      <c r="A64" s="72"/>
      <c r="B64" s="73"/>
      <c r="C64" s="74" t="s">
        <v>27</v>
      </c>
      <c r="D64" s="75">
        <v>2728399</v>
      </c>
      <c r="E64" s="76">
        <v>2709949.23</v>
      </c>
      <c r="F64" s="76">
        <v>3993</v>
      </c>
      <c r="G64" s="95">
        <f t="shared" si="1"/>
        <v>0.14734593385721842</v>
      </c>
      <c r="H64" s="101">
        <f t="shared" si="0"/>
        <v>0.013886713513403703</v>
      </c>
      <c r="I64" s="52"/>
    </row>
    <row r="65" spans="1:9" ht="15" customHeight="1">
      <c r="A65" s="72"/>
      <c r="B65" s="73"/>
      <c r="C65" s="74" t="s">
        <v>215</v>
      </c>
      <c r="D65" s="75">
        <v>8000</v>
      </c>
      <c r="E65" s="76">
        <v>7999.99</v>
      </c>
      <c r="F65" s="76">
        <v>1538.41</v>
      </c>
      <c r="G65" s="95">
        <f t="shared" si="1"/>
        <v>19.2301490376863</v>
      </c>
      <c r="H65" s="101">
        <f t="shared" si="0"/>
        <v>0.00535022763239554</v>
      </c>
      <c r="I65" s="52"/>
    </row>
    <row r="66" spans="1:9" ht="30" customHeight="1">
      <c r="A66" s="72"/>
      <c r="B66" s="73"/>
      <c r="C66" s="63" t="s">
        <v>242</v>
      </c>
      <c r="D66" s="75">
        <v>0</v>
      </c>
      <c r="E66" s="76">
        <v>2147783.23</v>
      </c>
      <c r="F66" s="76">
        <v>0</v>
      </c>
      <c r="G66" s="95">
        <f t="shared" si="1"/>
        <v>0</v>
      </c>
      <c r="H66" s="101">
        <f t="shared" si="0"/>
        <v>0</v>
      </c>
      <c r="I66" s="52"/>
    </row>
    <row r="67" spans="1:12" ht="15" customHeight="1">
      <c r="A67" s="72"/>
      <c r="B67" s="73">
        <v>75075</v>
      </c>
      <c r="C67" s="74" t="s">
        <v>59</v>
      </c>
      <c r="D67" s="75">
        <f>D68</f>
        <v>121000</v>
      </c>
      <c r="E67" s="76">
        <f>E68</f>
        <v>98000</v>
      </c>
      <c r="F67" s="76">
        <f>F68</f>
        <v>43104.66</v>
      </c>
      <c r="G67" s="95">
        <f t="shared" si="1"/>
        <v>43.984346938775516</v>
      </c>
      <c r="H67" s="101">
        <f t="shared" si="0"/>
        <v>0.14990785487419786</v>
      </c>
      <c r="I67" s="52"/>
      <c r="K67" s="57"/>
      <c r="L67" s="9"/>
    </row>
    <row r="68" spans="1:12" ht="15" customHeight="1">
      <c r="A68" s="72"/>
      <c r="B68" s="73"/>
      <c r="C68" s="74" t="s">
        <v>58</v>
      </c>
      <c r="D68" s="75">
        <v>121000</v>
      </c>
      <c r="E68" s="76">
        <v>98000</v>
      </c>
      <c r="F68" s="76">
        <v>43104.66</v>
      </c>
      <c r="G68" s="95">
        <f t="shared" si="1"/>
        <v>43.984346938775516</v>
      </c>
      <c r="H68" s="101">
        <f t="shared" si="0"/>
        <v>0.14990785487419786</v>
      </c>
      <c r="I68" s="52"/>
      <c r="K68" s="57"/>
      <c r="L68" s="9"/>
    </row>
    <row r="69" spans="1:12" ht="15" customHeight="1">
      <c r="A69" s="72"/>
      <c r="B69" s="73"/>
      <c r="C69" s="63" t="s">
        <v>204</v>
      </c>
      <c r="D69" s="75">
        <v>19324</v>
      </c>
      <c r="E69" s="76">
        <v>16102.1</v>
      </c>
      <c r="F69" s="76">
        <v>4248.99</v>
      </c>
      <c r="G69" s="95">
        <f t="shared" si="1"/>
        <v>26.387800349022793</v>
      </c>
      <c r="H69" s="101">
        <f t="shared" si="0"/>
        <v>0.014776986439097719</v>
      </c>
      <c r="I69" s="52"/>
      <c r="K69" s="57"/>
      <c r="L69" s="9"/>
    </row>
    <row r="70" spans="1:12" ht="15" customHeight="1">
      <c r="A70" s="72"/>
      <c r="B70" s="73" t="s">
        <v>60</v>
      </c>
      <c r="C70" s="74" t="s">
        <v>11</v>
      </c>
      <c r="D70" s="75">
        <f>D71</f>
        <v>244400</v>
      </c>
      <c r="E70" s="76">
        <f>E71</f>
        <v>244400</v>
      </c>
      <c r="F70" s="76">
        <f>F71</f>
        <v>163010.03</v>
      </c>
      <c r="G70" s="95">
        <f t="shared" si="1"/>
        <v>66.69804828150573</v>
      </c>
      <c r="H70" s="101">
        <f t="shared" si="0"/>
        <v>0.5669104899627705</v>
      </c>
      <c r="I70" s="52"/>
      <c r="K70" s="57"/>
      <c r="L70" s="9"/>
    </row>
    <row r="71" spans="1:12" ht="15" customHeight="1">
      <c r="A71" s="72"/>
      <c r="B71" s="73"/>
      <c r="C71" s="74" t="s">
        <v>16</v>
      </c>
      <c r="D71" s="75">
        <v>244400</v>
      </c>
      <c r="E71" s="76">
        <v>244400</v>
      </c>
      <c r="F71" s="76">
        <v>163010.03</v>
      </c>
      <c r="G71" s="95">
        <f t="shared" si="1"/>
        <v>66.69804828150573</v>
      </c>
      <c r="H71" s="101">
        <f t="shared" si="0"/>
        <v>0.5669104899627705</v>
      </c>
      <c r="I71" s="52"/>
      <c r="K71" s="57"/>
      <c r="L71" s="9"/>
    </row>
    <row r="72" spans="1:12" ht="15" customHeight="1">
      <c r="A72" s="72"/>
      <c r="B72" s="73"/>
      <c r="C72" s="74" t="s">
        <v>215</v>
      </c>
      <c r="D72" s="75">
        <v>18600</v>
      </c>
      <c r="E72" s="76">
        <v>18600</v>
      </c>
      <c r="F72" s="76">
        <v>9281.16</v>
      </c>
      <c r="G72" s="95">
        <f t="shared" si="1"/>
        <v>49.898709677419355</v>
      </c>
      <c r="H72" s="101">
        <f t="shared" si="0"/>
        <v>0.03227768845280789</v>
      </c>
      <c r="I72" s="52"/>
      <c r="K72" s="57"/>
      <c r="L72" s="9"/>
    </row>
    <row r="73" spans="1:12" ht="28.5" customHeight="1">
      <c r="A73" s="77" t="s">
        <v>65</v>
      </c>
      <c r="B73" s="78"/>
      <c r="C73" s="79" t="s">
        <v>66</v>
      </c>
      <c r="D73" s="80">
        <f>D74+D76+D78+D80</f>
        <v>51157</v>
      </c>
      <c r="E73" s="81">
        <f>E74+E76+E78+E80</f>
        <v>51157</v>
      </c>
      <c r="F73" s="81">
        <f>F74+F76+F78+F80</f>
        <v>13786.19</v>
      </c>
      <c r="G73" s="97">
        <f t="shared" si="1"/>
        <v>26.948785112496825</v>
      </c>
      <c r="H73" s="101">
        <f aca="true" t="shared" si="4" ref="H73:H136">(F73/28754103.67)*100</f>
        <v>0.047945121705822935</v>
      </c>
      <c r="I73" s="52"/>
      <c r="K73" s="57"/>
      <c r="L73" s="9"/>
    </row>
    <row r="74" spans="1:12" ht="15" customHeight="1">
      <c r="A74" s="77"/>
      <c r="B74" s="73">
        <v>75414</v>
      </c>
      <c r="C74" s="74" t="s">
        <v>191</v>
      </c>
      <c r="D74" s="75">
        <f>D75</f>
        <v>3000</v>
      </c>
      <c r="E74" s="76">
        <f>E75</f>
        <v>3000</v>
      </c>
      <c r="F74" s="76">
        <v>0</v>
      </c>
      <c r="G74" s="95">
        <f t="shared" si="1"/>
        <v>0</v>
      </c>
      <c r="H74" s="101">
        <f t="shared" si="4"/>
        <v>0</v>
      </c>
      <c r="I74" s="52"/>
      <c r="K74" s="57"/>
      <c r="L74" s="9"/>
    </row>
    <row r="75" spans="1:12" ht="15" customHeight="1">
      <c r="A75" s="77"/>
      <c r="B75" s="78"/>
      <c r="C75" s="74" t="s">
        <v>58</v>
      </c>
      <c r="D75" s="75">
        <v>3000</v>
      </c>
      <c r="E75" s="76">
        <v>3000</v>
      </c>
      <c r="F75" s="76">
        <v>0</v>
      </c>
      <c r="G75" s="95">
        <f t="shared" si="1"/>
        <v>0</v>
      </c>
      <c r="H75" s="101">
        <f t="shared" si="4"/>
        <v>0</v>
      </c>
      <c r="I75" s="52"/>
      <c r="K75" s="57"/>
      <c r="L75" s="9"/>
    </row>
    <row r="76" spans="1:12" ht="15" customHeight="1">
      <c r="A76" s="72"/>
      <c r="B76" s="73" t="s">
        <v>68</v>
      </c>
      <c r="C76" s="74" t="s">
        <v>69</v>
      </c>
      <c r="D76" s="75">
        <f>D77</f>
        <v>4000</v>
      </c>
      <c r="E76" s="76">
        <f>E77</f>
        <v>4000</v>
      </c>
      <c r="F76" s="76">
        <f>F77</f>
        <v>800</v>
      </c>
      <c r="G76" s="95">
        <f aca="true" t="shared" si="5" ref="G76:G139">F76/E76*100</f>
        <v>20</v>
      </c>
      <c r="H76" s="101">
        <f t="shared" si="4"/>
        <v>0.0027822115729333736</v>
      </c>
      <c r="I76" s="52"/>
      <c r="K76" s="57"/>
      <c r="L76" s="9"/>
    </row>
    <row r="77" spans="1:12" ht="15" customHeight="1">
      <c r="A77" s="72"/>
      <c r="B77" s="73"/>
      <c r="C77" s="74" t="s">
        <v>58</v>
      </c>
      <c r="D77" s="75">
        <v>4000</v>
      </c>
      <c r="E77" s="76">
        <v>4000</v>
      </c>
      <c r="F77" s="76">
        <v>800</v>
      </c>
      <c r="G77" s="95">
        <f t="shared" si="5"/>
        <v>20</v>
      </c>
      <c r="H77" s="101">
        <f t="shared" si="4"/>
        <v>0.0027822115729333736</v>
      </c>
      <c r="I77" s="52"/>
      <c r="K77" s="57"/>
      <c r="L77" s="9"/>
    </row>
    <row r="78" spans="1:12" ht="15" customHeight="1">
      <c r="A78" s="72"/>
      <c r="B78" s="73">
        <v>75421</v>
      </c>
      <c r="C78" s="74" t="s">
        <v>200</v>
      </c>
      <c r="D78" s="75">
        <f>D79</f>
        <v>19000</v>
      </c>
      <c r="E78" s="76">
        <f>E79</f>
        <v>19000</v>
      </c>
      <c r="F78" s="76">
        <f>F79</f>
        <v>2000</v>
      </c>
      <c r="G78" s="95">
        <f t="shared" si="5"/>
        <v>10.526315789473683</v>
      </c>
      <c r="H78" s="101">
        <f t="shared" si="4"/>
        <v>0.006955528932333434</v>
      </c>
      <c r="I78" s="52"/>
      <c r="K78" s="57"/>
      <c r="L78" s="9"/>
    </row>
    <row r="79" spans="1:12" ht="15" customHeight="1">
      <c r="A79" s="72"/>
      <c r="B79" s="73"/>
      <c r="C79" s="74" t="s">
        <v>58</v>
      </c>
      <c r="D79" s="75">
        <v>19000</v>
      </c>
      <c r="E79" s="76">
        <v>19000</v>
      </c>
      <c r="F79" s="76">
        <v>2000</v>
      </c>
      <c r="G79" s="95">
        <f t="shared" si="5"/>
        <v>10.526315789473683</v>
      </c>
      <c r="H79" s="101">
        <f t="shared" si="4"/>
        <v>0.006955528932333434</v>
      </c>
      <c r="I79" s="52"/>
      <c r="K79" s="57"/>
      <c r="L79" s="9"/>
    </row>
    <row r="80" spans="1:12" ht="15" customHeight="1">
      <c r="A80" s="72"/>
      <c r="B80" s="73" t="s">
        <v>70</v>
      </c>
      <c r="C80" s="74" t="s">
        <v>11</v>
      </c>
      <c r="D80" s="75">
        <f>D81</f>
        <v>25157</v>
      </c>
      <c r="E80" s="76">
        <f>E81</f>
        <v>25157</v>
      </c>
      <c r="F80" s="76">
        <f>F81</f>
        <v>10986.19</v>
      </c>
      <c r="G80" s="95">
        <f t="shared" si="5"/>
        <v>43.67050920221012</v>
      </c>
      <c r="H80" s="101">
        <f t="shared" si="4"/>
        <v>0.038207381200556126</v>
      </c>
      <c r="I80" s="52"/>
      <c r="K80" s="57"/>
      <c r="L80" s="9"/>
    </row>
    <row r="81" spans="1:12" ht="15" customHeight="1">
      <c r="A81" s="72"/>
      <c r="B81" s="73"/>
      <c r="C81" s="74" t="s">
        <v>58</v>
      </c>
      <c r="D81" s="75">
        <v>25157</v>
      </c>
      <c r="E81" s="76">
        <v>25157</v>
      </c>
      <c r="F81" s="76">
        <v>10986.19</v>
      </c>
      <c r="G81" s="95">
        <f t="shared" si="5"/>
        <v>43.67050920221012</v>
      </c>
      <c r="H81" s="101">
        <f t="shared" si="4"/>
        <v>0.038207381200556126</v>
      </c>
      <c r="I81" s="52"/>
      <c r="K81" s="57"/>
      <c r="L81" s="9"/>
    </row>
    <row r="82" spans="1:12" ht="15" customHeight="1">
      <c r="A82" s="72"/>
      <c r="B82" s="73"/>
      <c r="C82" s="63" t="s">
        <v>209</v>
      </c>
      <c r="D82" s="75">
        <v>9157</v>
      </c>
      <c r="E82" s="76">
        <v>9157</v>
      </c>
      <c r="F82" s="76">
        <v>9157</v>
      </c>
      <c r="G82" s="95">
        <f t="shared" si="5"/>
        <v>100</v>
      </c>
      <c r="H82" s="101">
        <f t="shared" si="4"/>
        <v>0.03184588921668863</v>
      </c>
      <c r="I82" s="52"/>
      <c r="K82" s="57"/>
      <c r="L82" s="9"/>
    </row>
    <row r="83" spans="1:12" ht="15" customHeight="1">
      <c r="A83" s="72">
        <v>755</v>
      </c>
      <c r="B83" s="73"/>
      <c r="C83" s="82" t="s">
        <v>229</v>
      </c>
      <c r="D83" s="80">
        <f>D85</f>
        <v>187812</v>
      </c>
      <c r="E83" s="81">
        <f>E84</f>
        <v>188812</v>
      </c>
      <c r="F83" s="81">
        <f>F84</f>
        <v>86962.31</v>
      </c>
      <c r="G83" s="97">
        <f t="shared" si="5"/>
        <v>46.05761815986272</v>
      </c>
      <c r="H83" s="101">
        <f t="shared" si="4"/>
        <v>0.3024344316137746</v>
      </c>
      <c r="I83" s="52"/>
      <c r="K83" s="57"/>
      <c r="L83" s="9"/>
    </row>
    <row r="84" spans="1:12" ht="15" customHeight="1">
      <c r="A84" s="72"/>
      <c r="B84" s="73">
        <v>75515</v>
      </c>
      <c r="C84" s="63" t="s">
        <v>230</v>
      </c>
      <c r="D84" s="75">
        <f>D85</f>
        <v>187812</v>
      </c>
      <c r="E84" s="76">
        <f>E85</f>
        <v>188812</v>
      </c>
      <c r="F84" s="76">
        <f>F85</f>
        <v>86962.31</v>
      </c>
      <c r="G84" s="95">
        <f t="shared" si="5"/>
        <v>46.05761815986272</v>
      </c>
      <c r="H84" s="101">
        <f t="shared" si="4"/>
        <v>0.3024344316137746</v>
      </c>
      <c r="I84" s="52"/>
      <c r="K84" s="57"/>
      <c r="L84" s="9"/>
    </row>
    <row r="85" spans="1:12" ht="15" customHeight="1">
      <c r="A85" s="72"/>
      <c r="B85" s="73"/>
      <c r="C85" s="74" t="s">
        <v>58</v>
      </c>
      <c r="D85" s="75">
        <v>187812</v>
      </c>
      <c r="E85" s="76">
        <v>188812</v>
      </c>
      <c r="F85" s="76">
        <v>86962.31</v>
      </c>
      <c r="G85" s="95">
        <f t="shared" si="5"/>
        <v>46.05761815986272</v>
      </c>
      <c r="H85" s="101">
        <f t="shared" si="4"/>
        <v>0.3024344316137746</v>
      </c>
      <c r="I85" s="52"/>
      <c r="K85" s="57"/>
      <c r="L85" s="9"/>
    </row>
    <row r="86" spans="1:12" ht="15" customHeight="1">
      <c r="A86" s="72"/>
      <c r="B86" s="73"/>
      <c r="C86" s="63" t="s">
        <v>209</v>
      </c>
      <c r="D86" s="75">
        <v>0</v>
      </c>
      <c r="E86" s="76">
        <v>24290.4</v>
      </c>
      <c r="F86" s="76">
        <v>9597.24</v>
      </c>
      <c r="G86" s="95">
        <f t="shared" si="5"/>
        <v>39.51042387115897</v>
      </c>
      <c r="H86" s="101">
        <f t="shared" si="4"/>
        <v>0.033376940245273864</v>
      </c>
      <c r="I86" s="52"/>
      <c r="K86" s="57"/>
      <c r="L86" s="9"/>
    </row>
    <row r="87" spans="1:12" ht="15" customHeight="1">
      <c r="A87" s="72"/>
      <c r="B87" s="73"/>
      <c r="C87" s="74" t="s">
        <v>232</v>
      </c>
      <c r="D87" s="75">
        <v>65586</v>
      </c>
      <c r="E87" s="76">
        <v>65586</v>
      </c>
      <c r="F87" s="76">
        <v>35222.94</v>
      </c>
      <c r="G87" s="95">
        <f t="shared" si="5"/>
        <v>53.70496752355686</v>
      </c>
      <c r="H87" s="101">
        <f t="shared" si="4"/>
        <v>0.12249708912592233</v>
      </c>
      <c r="I87" s="52"/>
      <c r="K87" s="57"/>
      <c r="L87" s="9"/>
    </row>
    <row r="88" spans="1:12" ht="15" customHeight="1">
      <c r="A88" s="77" t="s">
        <v>71</v>
      </c>
      <c r="B88" s="78"/>
      <c r="C88" s="79" t="s">
        <v>72</v>
      </c>
      <c r="D88" s="80">
        <f aca="true" t="shared" si="6" ref="D88:F89">D89</f>
        <v>567000</v>
      </c>
      <c r="E88" s="81">
        <f t="shared" si="6"/>
        <v>559500</v>
      </c>
      <c r="F88" s="81">
        <f t="shared" si="6"/>
        <v>224849.98</v>
      </c>
      <c r="G88" s="97">
        <f t="shared" si="5"/>
        <v>40.18766398570152</v>
      </c>
      <c r="H88" s="101">
        <f t="shared" si="4"/>
        <v>0.7819752706622971</v>
      </c>
      <c r="I88" s="52"/>
      <c r="K88" s="57"/>
      <c r="L88" s="9"/>
    </row>
    <row r="89" spans="1:12" ht="30.75" customHeight="1">
      <c r="A89" s="72"/>
      <c r="B89" s="73" t="s">
        <v>73</v>
      </c>
      <c r="C89" s="74" t="s">
        <v>171</v>
      </c>
      <c r="D89" s="75">
        <f t="shared" si="6"/>
        <v>567000</v>
      </c>
      <c r="E89" s="76">
        <f t="shared" si="6"/>
        <v>559500</v>
      </c>
      <c r="F89" s="76">
        <f t="shared" si="6"/>
        <v>224849.98</v>
      </c>
      <c r="G89" s="95">
        <f t="shared" si="5"/>
        <v>40.18766398570152</v>
      </c>
      <c r="H89" s="101">
        <f t="shared" si="4"/>
        <v>0.7819752706622971</v>
      </c>
      <c r="I89" s="52"/>
      <c r="K89" s="57"/>
      <c r="L89" s="9"/>
    </row>
    <row r="90" spans="1:12" ht="15" customHeight="1">
      <c r="A90" s="72"/>
      <c r="B90" s="73"/>
      <c r="C90" s="74" t="s">
        <v>16</v>
      </c>
      <c r="D90" s="75">
        <v>567000</v>
      </c>
      <c r="E90" s="76">
        <v>559500</v>
      </c>
      <c r="F90" s="76">
        <v>224849.98</v>
      </c>
      <c r="G90" s="95">
        <f t="shared" si="5"/>
        <v>40.18766398570152</v>
      </c>
      <c r="H90" s="101">
        <f t="shared" si="4"/>
        <v>0.7819752706622971</v>
      </c>
      <c r="I90" s="52"/>
      <c r="K90" s="57"/>
      <c r="L90" s="9"/>
    </row>
    <row r="91" spans="1:12" ht="15" customHeight="1">
      <c r="A91" s="77" t="s">
        <v>74</v>
      </c>
      <c r="B91" s="78"/>
      <c r="C91" s="79" t="s">
        <v>75</v>
      </c>
      <c r="D91" s="80">
        <f>D94+D92</f>
        <v>1057000</v>
      </c>
      <c r="E91" s="81">
        <f>E92+E94</f>
        <v>1033663.12</v>
      </c>
      <c r="F91" s="81">
        <f>F92+F94</f>
        <v>340000</v>
      </c>
      <c r="G91" s="97">
        <f t="shared" si="5"/>
        <v>32.89272814531682</v>
      </c>
      <c r="H91" s="101">
        <f t="shared" si="4"/>
        <v>1.1824399184966838</v>
      </c>
      <c r="I91" s="56"/>
      <c r="K91" s="57"/>
      <c r="L91" s="9"/>
    </row>
    <row r="92" spans="1:12" ht="15" customHeight="1">
      <c r="A92" s="77"/>
      <c r="B92" s="73">
        <v>75814</v>
      </c>
      <c r="C92" s="74" t="s">
        <v>224</v>
      </c>
      <c r="D92" s="75">
        <f>D93</f>
        <v>680000</v>
      </c>
      <c r="E92" s="76">
        <f>E93</f>
        <v>705760</v>
      </c>
      <c r="F92" s="76">
        <f>F93</f>
        <v>340000</v>
      </c>
      <c r="G92" s="95">
        <f t="shared" si="5"/>
        <v>48.17501700294718</v>
      </c>
      <c r="H92" s="101">
        <f t="shared" si="4"/>
        <v>1.1824399184966838</v>
      </c>
      <c r="I92" s="56"/>
      <c r="K92" s="57"/>
      <c r="L92" s="9"/>
    </row>
    <row r="93" spans="1:12" ht="15" customHeight="1">
      <c r="A93" s="77"/>
      <c r="B93" s="73"/>
      <c r="C93" s="74" t="s">
        <v>58</v>
      </c>
      <c r="D93" s="75">
        <v>680000</v>
      </c>
      <c r="E93" s="76">
        <v>705760</v>
      </c>
      <c r="F93" s="76">
        <v>340000</v>
      </c>
      <c r="G93" s="95">
        <f t="shared" si="5"/>
        <v>48.17501700294718</v>
      </c>
      <c r="H93" s="101">
        <f t="shared" si="4"/>
        <v>1.1824399184966838</v>
      </c>
      <c r="I93" s="56"/>
      <c r="K93" s="57"/>
      <c r="L93" s="9"/>
    </row>
    <row r="94" spans="1:12" ht="15" customHeight="1">
      <c r="A94" s="77"/>
      <c r="B94" s="73" t="s">
        <v>76</v>
      </c>
      <c r="C94" s="74" t="s">
        <v>77</v>
      </c>
      <c r="D94" s="75">
        <f>D95+D96+D97</f>
        <v>377000</v>
      </c>
      <c r="E94" s="76">
        <f>E95+E96+E97</f>
        <v>327903.12</v>
      </c>
      <c r="F94" s="76">
        <v>0</v>
      </c>
      <c r="G94" s="95">
        <f t="shared" si="5"/>
        <v>0</v>
      </c>
      <c r="H94" s="101">
        <f t="shared" si="4"/>
        <v>0</v>
      </c>
      <c r="I94" s="52"/>
      <c r="K94" s="57"/>
      <c r="L94" s="9"/>
    </row>
    <row r="95" spans="1:12" ht="15" customHeight="1">
      <c r="A95" s="77"/>
      <c r="B95" s="73"/>
      <c r="C95" s="74" t="s">
        <v>225</v>
      </c>
      <c r="D95" s="75">
        <v>187000</v>
      </c>
      <c r="E95" s="76">
        <v>146608.12</v>
      </c>
      <c r="F95" s="76">
        <v>0</v>
      </c>
      <c r="G95" s="95">
        <f t="shared" si="5"/>
        <v>0</v>
      </c>
      <c r="H95" s="101">
        <f t="shared" si="4"/>
        <v>0</v>
      </c>
      <c r="I95" s="52"/>
      <c r="K95" s="57"/>
      <c r="L95" s="9"/>
    </row>
    <row r="96" spans="1:12" ht="15" customHeight="1">
      <c r="A96" s="77"/>
      <c r="B96" s="73"/>
      <c r="C96" s="74" t="s">
        <v>228</v>
      </c>
      <c r="D96" s="75">
        <v>70000</v>
      </c>
      <c r="E96" s="76">
        <v>61295</v>
      </c>
      <c r="F96" s="76">
        <v>0</v>
      </c>
      <c r="G96" s="95">
        <f t="shared" si="5"/>
        <v>0</v>
      </c>
      <c r="H96" s="101">
        <f t="shared" si="4"/>
        <v>0</v>
      </c>
      <c r="I96" s="52"/>
      <c r="K96" s="57"/>
      <c r="L96" s="9"/>
    </row>
    <row r="97" spans="1:12" ht="31.5" customHeight="1">
      <c r="A97" s="77"/>
      <c r="B97" s="73"/>
      <c r="C97" s="83" t="s">
        <v>226</v>
      </c>
      <c r="D97" s="75">
        <v>120000</v>
      </c>
      <c r="E97" s="76">
        <v>120000</v>
      </c>
      <c r="F97" s="76">
        <v>0</v>
      </c>
      <c r="G97" s="95">
        <f t="shared" si="5"/>
        <v>0</v>
      </c>
      <c r="H97" s="101">
        <f t="shared" si="4"/>
        <v>0</v>
      </c>
      <c r="I97" s="52"/>
      <c r="K97" s="57"/>
      <c r="L97" s="9"/>
    </row>
    <row r="98" spans="1:12" ht="15" customHeight="1">
      <c r="A98" s="77" t="s">
        <v>78</v>
      </c>
      <c r="B98" s="78"/>
      <c r="C98" s="79" t="s">
        <v>79</v>
      </c>
      <c r="D98" s="80">
        <f>D99+D104+D109+D114+D116+D121+D125+D129+D135+D131</f>
        <v>8335912</v>
      </c>
      <c r="E98" s="81">
        <f>E99+E104+E109+E114+E121+E125+E129+E131+E135+E116</f>
        <v>8709308.16</v>
      </c>
      <c r="F98" s="81">
        <f>F99+F104+F109+F114+F121+F125+F129+F131+F135+F116</f>
        <v>4555225.600000001</v>
      </c>
      <c r="G98" s="97">
        <f t="shared" si="5"/>
        <v>52.30295582973149</v>
      </c>
      <c r="H98" s="101">
        <f t="shared" si="4"/>
        <v>15.842001727052965</v>
      </c>
      <c r="I98" s="52"/>
      <c r="K98" s="57"/>
      <c r="L98" s="9"/>
    </row>
    <row r="99" spans="1:12" ht="15" customHeight="1">
      <c r="A99" s="72"/>
      <c r="B99" s="73" t="s">
        <v>80</v>
      </c>
      <c r="C99" s="74" t="s">
        <v>81</v>
      </c>
      <c r="D99" s="75">
        <f>D100</f>
        <v>1015802</v>
      </c>
      <c r="E99" s="76">
        <f>E100</f>
        <v>1041491</v>
      </c>
      <c r="F99" s="76">
        <f>F100</f>
        <v>456463.2</v>
      </c>
      <c r="G99" s="95">
        <f t="shared" si="5"/>
        <v>43.82785833002878</v>
      </c>
      <c r="H99" s="101">
        <f t="shared" si="4"/>
        <v>1.5874714970727515</v>
      </c>
      <c r="I99" s="52"/>
      <c r="K99" s="57"/>
      <c r="L99" s="9"/>
    </row>
    <row r="100" spans="1:12" ht="15" customHeight="1">
      <c r="A100" s="72"/>
      <c r="B100" s="73"/>
      <c r="C100" s="74" t="s">
        <v>16</v>
      </c>
      <c r="D100" s="75">
        <v>1015802</v>
      </c>
      <c r="E100" s="76">
        <v>1041491</v>
      </c>
      <c r="F100" s="76">
        <v>456463.2</v>
      </c>
      <c r="G100" s="95">
        <f t="shared" si="5"/>
        <v>43.82785833002878</v>
      </c>
      <c r="H100" s="101">
        <f t="shared" si="4"/>
        <v>1.5874714970727515</v>
      </c>
      <c r="I100" s="52"/>
      <c r="K100" s="57"/>
      <c r="L100" s="9"/>
    </row>
    <row r="101" spans="1:12" ht="15" customHeight="1">
      <c r="A101" s="72"/>
      <c r="B101" s="73"/>
      <c r="C101" s="74" t="s">
        <v>204</v>
      </c>
      <c r="D101" s="75">
        <v>452772</v>
      </c>
      <c r="E101" s="76">
        <v>478461</v>
      </c>
      <c r="F101" s="76">
        <v>236719.61</v>
      </c>
      <c r="G101" s="95">
        <f t="shared" si="5"/>
        <v>49.475215325805024</v>
      </c>
      <c r="H101" s="101">
        <f t="shared" si="4"/>
        <v>0.8232550481028434</v>
      </c>
      <c r="I101" s="52"/>
      <c r="K101" s="57"/>
      <c r="L101" s="9"/>
    </row>
    <row r="102" spans="1:12" ht="15" customHeight="1">
      <c r="A102" s="72"/>
      <c r="B102" s="73"/>
      <c r="C102" s="74" t="s">
        <v>233</v>
      </c>
      <c r="D102" s="75">
        <v>492665</v>
      </c>
      <c r="E102" s="76">
        <v>492665</v>
      </c>
      <c r="F102" s="76">
        <v>178690</v>
      </c>
      <c r="G102" s="95">
        <f t="shared" si="5"/>
        <v>36.270082104472614</v>
      </c>
      <c r="H102" s="101">
        <f t="shared" si="4"/>
        <v>0.6214417324593307</v>
      </c>
      <c r="I102" s="52"/>
      <c r="K102" s="57"/>
      <c r="L102" s="9"/>
    </row>
    <row r="103" spans="1:12" ht="15" customHeight="1">
      <c r="A103" s="72"/>
      <c r="B103" s="73"/>
      <c r="C103" s="74" t="s">
        <v>215</v>
      </c>
      <c r="D103" s="75">
        <v>23000</v>
      </c>
      <c r="E103" s="76">
        <v>23000</v>
      </c>
      <c r="F103" s="76">
        <v>10711.6</v>
      </c>
      <c r="G103" s="95">
        <f t="shared" si="5"/>
        <v>46.57217391304348</v>
      </c>
      <c r="H103" s="101">
        <f t="shared" si="4"/>
        <v>0.03725242185579141</v>
      </c>
      <c r="I103" s="52"/>
      <c r="K103" s="57"/>
      <c r="L103" s="9"/>
    </row>
    <row r="104" spans="1:12" ht="15" customHeight="1">
      <c r="A104" s="72"/>
      <c r="B104" s="73" t="s">
        <v>83</v>
      </c>
      <c r="C104" s="74" t="s">
        <v>84</v>
      </c>
      <c r="D104" s="75">
        <f>D105+D106</f>
        <v>2147754</v>
      </c>
      <c r="E104" s="76">
        <f>E105+E106</f>
        <v>2013209</v>
      </c>
      <c r="F104" s="76">
        <f>F105+F106</f>
        <v>1087662.85</v>
      </c>
      <c r="G104" s="95">
        <f t="shared" si="5"/>
        <v>54.02632563236107</v>
      </c>
      <c r="H104" s="101">
        <f t="shared" si="4"/>
        <v>3.782635210899621</v>
      </c>
      <c r="I104" s="52"/>
      <c r="K104" s="57"/>
      <c r="L104" s="9"/>
    </row>
    <row r="105" spans="1:12" ht="15" customHeight="1">
      <c r="A105" s="72"/>
      <c r="B105" s="73"/>
      <c r="C105" s="74" t="s">
        <v>16</v>
      </c>
      <c r="D105" s="75">
        <v>2139404</v>
      </c>
      <c r="E105" s="76">
        <v>2004859</v>
      </c>
      <c r="F105" s="76">
        <v>1083972.85</v>
      </c>
      <c r="G105" s="95">
        <f t="shared" si="5"/>
        <v>54.06728602859354</v>
      </c>
      <c r="H105" s="101">
        <f t="shared" si="4"/>
        <v>3.7698022600194654</v>
      </c>
      <c r="I105" s="52"/>
      <c r="K105" s="57"/>
      <c r="L105" s="9"/>
    </row>
    <row r="106" spans="1:12" ht="15" customHeight="1">
      <c r="A106" s="72"/>
      <c r="B106" s="73"/>
      <c r="C106" s="74" t="s">
        <v>27</v>
      </c>
      <c r="D106" s="75">
        <v>8350</v>
      </c>
      <c r="E106" s="76">
        <v>8350</v>
      </c>
      <c r="F106" s="76">
        <v>3690</v>
      </c>
      <c r="G106" s="95">
        <f t="shared" si="5"/>
        <v>44.19161676646707</v>
      </c>
      <c r="H106" s="101">
        <f t="shared" si="4"/>
        <v>0.012832950880155186</v>
      </c>
      <c r="I106" s="52"/>
      <c r="K106" s="57"/>
      <c r="L106" s="9"/>
    </row>
    <row r="107" spans="1:9" ht="15" customHeight="1">
      <c r="A107" s="72"/>
      <c r="B107" s="73"/>
      <c r="C107" s="74" t="s">
        <v>204</v>
      </c>
      <c r="D107" s="75">
        <v>1686000</v>
      </c>
      <c r="E107" s="76">
        <v>1644225</v>
      </c>
      <c r="F107" s="76">
        <v>887657.2</v>
      </c>
      <c r="G107" s="95">
        <f t="shared" si="5"/>
        <v>53.98635831470754</v>
      </c>
      <c r="H107" s="101">
        <f t="shared" si="4"/>
        <v>3.087062668297043</v>
      </c>
      <c r="I107" s="52"/>
    </row>
    <row r="108" spans="1:9" ht="15" customHeight="1">
      <c r="A108" s="72"/>
      <c r="B108" s="73"/>
      <c r="C108" s="74" t="s">
        <v>215</v>
      </c>
      <c r="D108" s="75">
        <v>5900</v>
      </c>
      <c r="E108" s="76">
        <v>5900</v>
      </c>
      <c r="F108" s="76">
        <v>878.09</v>
      </c>
      <c r="G108" s="95">
        <f t="shared" si="5"/>
        <v>14.882881355932204</v>
      </c>
      <c r="H108" s="101">
        <f t="shared" si="4"/>
        <v>0.003053790200096333</v>
      </c>
      <c r="I108" s="52"/>
    </row>
    <row r="109" spans="1:9" ht="15" customHeight="1">
      <c r="A109" s="72"/>
      <c r="B109" s="73" t="s">
        <v>85</v>
      </c>
      <c r="C109" s="74" t="s">
        <v>86</v>
      </c>
      <c r="D109" s="75">
        <f>D110</f>
        <v>784401</v>
      </c>
      <c r="E109" s="76">
        <f>E110</f>
        <v>822630</v>
      </c>
      <c r="F109" s="76">
        <f>F110</f>
        <v>474277.08</v>
      </c>
      <c r="G109" s="95">
        <f t="shared" si="5"/>
        <v>57.653754421793515</v>
      </c>
      <c r="H109" s="101">
        <f t="shared" si="4"/>
        <v>1.6494239759413096</v>
      </c>
      <c r="I109" s="52"/>
    </row>
    <row r="110" spans="1:9" ht="15" customHeight="1">
      <c r="A110" s="72"/>
      <c r="B110" s="73"/>
      <c r="C110" s="74" t="s">
        <v>16</v>
      </c>
      <c r="D110" s="75">
        <v>784401</v>
      </c>
      <c r="E110" s="76">
        <v>822630</v>
      </c>
      <c r="F110" s="76">
        <v>474277.08</v>
      </c>
      <c r="G110" s="95">
        <f t="shared" si="5"/>
        <v>57.653754421793515</v>
      </c>
      <c r="H110" s="101">
        <f t="shared" si="4"/>
        <v>1.6494239759413096</v>
      </c>
      <c r="I110" s="52"/>
    </row>
    <row r="111" spans="1:9" ht="15" customHeight="1">
      <c r="A111" s="72"/>
      <c r="B111" s="73"/>
      <c r="C111" s="74" t="s">
        <v>205</v>
      </c>
      <c r="D111" s="75">
        <v>556689</v>
      </c>
      <c r="E111" s="76">
        <v>589142</v>
      </c>
      <c r="F111" s="76">
        <v>332561.9</v>
      </c>
      <c r="G111" s="95">
        <f t="shared" si="5"/>
        <v>56.44851326165848</v>
      </c>
      <c r="H111" s="101">
        <f t="shared" si="4"/>
        <v>1.1565719586208894</v>
      </c>
      <c r="I111" s="52"/>
    </row>
    <row r="112" spans="1:9" ht="15" customHeight="1">
      <c r="A112" s="72"/>
      <c r="B112" s="73"/>
      <c r="C112" s="74" t="s">
        <v>215</v>
      </c>
      <c r="D112" s="75">
        <v>6850</v>
      </c>
      <c r="E112" s="76">
        <v>6850</v>
      </c>
      <c r="F112" s="76">
        <v>3003.53</v>
      </c>
      <c r="G112" s="95">
        <f t="shared" si="5"/>
        <v>43.847153284671535</v>
      </c>
      <c r="H112" s="101">
        <f t="shared" si="4"/>
        <v>0.010445569907065721</v>
      </c>
      <c r="I112" s="52"/>
    </row>
    <row r="113" spans="1:9" ht="15" customHeight="1">
      <c r="A113" s="72"/>
      <c r="B113" s="73"/>
      <c r="C113" s="74" t="s">
        <v>234</v>
      </c>
      <c r="D113" s="75">
        <v>112736</v>
      </c>
      <c r="E113" s="76">
        <v>112736</v>
      </c>
      <c r="F113" s="76">
        <v>78424</v>
      </c>
      <c r="G113" s="95">
        <f t="shared" si="5"/>
        <v>69.56429179676412</v>
      </c>
      <c r="H113" s="101">
        <f t="shared" si="4"/>
        <v>0.27274020049465864</v>
      </c>
      <c r="I113" s="52"/>
    </row>
    <row r="114" spans="1:9" ht="15" customHeight="1">
      <c r="A114" s="72"/>
      <c r="B114" s="73" t="s">
        <v>88</v>
      </c>
      <c r="C114" s="74" t="s">
        <v>89</v>
      </c>
      <c r="D114" s="75">
        <f>D115</f>
        <v>6000</v>
      </c>
      <c r="E114" s="76">
        <f>E115</f>
        <v>6000</v>
      </c>
      <c r="F114" s="76">
        <f>F115</f>
        <v>2650</v>
      </c>
      <c r="G114" s="95">
        <f t="shared" si="5"/>
        <v>44.166666666666664</v>
      </c>
      <c r="H114" s="101">
        <f t="shared" si="4"/>
        <v>0.009216075835341802</v>
      </c>
      <c r="I114" s="52"/>
    </row>
    <row r="115" spans="1:9" ht="15" customHeight="1">
      <c r="A115" s="72"/>
      <c r="B115" s="73"/>
      <c r="C115" s="74" t="s">
        <v>90</v>
      </c>
      <c r="D115" s="75">
        <v>6000</v>
      </c>
      <c r="E115" s="76">
        <v>6000</v>
      </c>
      <c r="F115" s="76">
        <v>2650</v>
      </c>
      <c r="G115" s="95">
        <f t="shared" si="5"/>
        <v>44.166666666666664</v>
      </c>
      <c r="H115" s="101">
        <f t="shared" si="4"/>
        <v>0.009216075835341802</v>
      </c>
      <c r="I115" s="52"/>
    </row>
    <row r="116" spans="1:9" ht="15" customHeight="1">
      <c r="A116" s="72"/>
      <c r="B116" s="73" t="s">
        <v>91</v>
      </c>
      <c r="C116" s="74" t="s">
        <v>92</v>
      </c>
      <c r="D116" s="75">
        <f>D117</f>
        <v>1797485</v>
      </c>
      <c r="E116" s="76">
        <f>E117</f>
        <v>1977146</v>
      </c>
      <c r="F116" s="76">
        <f>F117</f>
        <v>1040319.45</v>
      </c>
      <c r="G116" s="95">
        <f t="shared" si="5"/>
        <v>52.61722958243852</v>
      </c>
      <c r="H116" s="101">
        <f t="shared" si="4"/>
        <v>3.6179860166721025</v>
      </c>
      <c r="I116" s="52"/>
    </row>
    <row r="117" spans="1:9" ht="15" customHeight="1">
      <c r="A117" s="72"/>
      <c r="B117" s="73"/>
      <c r="C117" s="74" t="s">
        <v>16</v>
      </c>
      <c r="D117" s="75">
        <v>1797485</v>
      </c>
      <c r="E117" s="76">
        <v>1977146</v>
      </c>
      <c r="F117" s="76">
        <v>1040319.45</v>
      </c>
      <c r="G117" s="95">
        <f t="shared" si="5"/>
        <v>52.61722958243852</v>
      </c>
      <c r="H117" s="101">
        <f t="shared" si="4"/>
        <v>3.6179860166721025</v>
      </c>
      <c r="I117" s="52"/>
    </row>
    <row r="118" spans="1:9" ht="15" customHeight="1">
      <c r="A118" s="72"/>
      <c r="B118" s="73"/>
      <c r="C118" s="74" t="s">
        <v>249</v>
      </c>
      <c r="D118" s="75">
        <v>363310</v>
      </c>
      <c r="E118" s="76">
        <v>412672</v>
      </c>
      <c r="F118" s="76">
        <v>222208</v>
      </c>
      <c r="G118" s="95">
        <f t="shared" si="5"/>
        <v>53.84615384615385</v>
      </c>
      <c r="H118" s="101">
        <f t="shared" si="4"/>
        <v>0.7727870864979739</v>
      </c>
      <c r="I118" s="52"/>
    </row>
    <row r="119" spans="1:9" ht="15" customHeight="1">
      <c r="A119" s="72"/>
      <c r="B119" s="73"/>
      <c r="C119" s="74" t="s">
        <v>204</v>
      </c>
      <c r="D119" s="75">
        <v>1260754</v>
      </c>
      <c r="E119" s="76">
        <v>1339053</v>
      </c>
      <c r="F119" s="76">
        <v>681991.49</v>
      </c>
      <c r="G119" s="95">
        <f t="shared" si="5"/>
        <v>50.930881003216456</v>
      </c>
      <c r="H119" s="101">
        <f t="shared" si="4"/>
        <v>2.371805770150094</v>
      </c>
      <c r="I119" s="52"/>
    </row>
    <row r="120" spans="1:9" ht="15" customHeight="1">
      <c r="A120" s="72"/>
      <c r="B120" s="73"/>
      <c r="C120" s="74" t="s">
        <v>215</v>
      </c>
      <c r="D120" s="75">
        <v>5000</v>
      </c>
      <c r="E120" s="76">
        <v>5000</v>
      </c>
      <c r="F120" s="76">
        <v>617.91</v>
      </c>
      <c r="G120" s="95">
        <f t="shared" si="5"/>
        <v>12.3582</v>
      </c>
      <c r="H120" s="101">
        <f t="shared" si="4"/>
        <v>0.0021489454412890762</v>
      </c>
      <c r="I120" s="52"/>
    </row>
    <row r="121" spans="1:12" ht="15" customHeight="1">
      <c r="A121" s="72"/>
      <c r="B121" s="73" t="s">
        <v>95</v>
      </c>
      <c r="C121" s="74" t="s">
        <v>96</v>
      </c>
      <c r="D121" s="75">
        <f>D122</f>
        <v>1143358</v>
      </c>
      <c r="E121" s="76">
        <f>E122</f>
        <v>1219890</v>
      </c>
      <c r="F121" s="76">
        <f>F122</f>
        <v>621802.19</v>
      </c>
      <c r="G121" s="95">
        <f t="shared" si="5"/>
        <v>50.97198845797571</v>
      </c>
      <c r="H121" s="101">
        <f t="shared" si="4"/>
        <v>2.1624815613666453</v>
      </c>
      <c r="I121" s="52"/>
      <c r="K121" s="59"/>
      <c r="L121" s="60"/>
    </row>
    <row r="122" spans="1:12" ht="15" customHeight="1">
      <c r="A122" s="72"/>
      <c r="B122" s="73"/>
      <c r="C122" s="74" t="s">
        <v>16</v>
      </c>
      <c r="D122" s="75">
        <v>1143358</v>
      </c>
      <c r="E122" s="76">
        <v>1219890</v>
      </c>
      <c r="F122" s="76">
        <v>621802.19</v>
      </c>
      <c r="G122" s="95">
        <f t="shared" si="5"/>
        <v>50.97198845797571</v>
      </c>
      <c r="H122" s="101">
        <f t="shared" si="4"/>
        <v>2.1624815613666453</v>
      </c>
      <c r="I122" s="52"/>
      <c r="K122" s="59"/>
      <c r="L122" s="60"/>
    </row>
    <row r="123" spans="1:12" ht="15" customHeight="1">
      <c r="A123" s="72"/>
      <c r="B123" s="73"/>
      <c r="C123" s="74" t="s">
        <v>204</v>
      </c>
      <c r="D123" s="75">
        <v>1001721</v>
      </c>
      <c r="E123" s="76">
        <v>1077853</v>
      </c>
      <c r="F123" s="76">
        <v>537171.85</v>
      </c>
      <c r="G123" s="95">
        <f t="shared" si="5"/>
        <v>49.8372087845003</v>
      </c>
      <c r="H123" s="101">
        <f t="shared" si="4"/>
        <v>1.8681571721550378</v>
      </c>
      <c r="I123" s="52"/>
      <c r="K123" s="59"/>
      <c r="L123" s="60"/>
    </row>
    <row r="124" spans="1:12" ht="15" customHeight="1">
      <c r="A124" s="72"/>
      <c r="B124" s="73"/>
      <c r="C124" s="74" t="s">
        <v>215</v>
      </c>
      <c r="D124" s="75">
        <v>18000</v>
      </c>
      <c r="E124" s="76">
        <v>18000</v>
      </c>
      <c r="F124" s="76">
        <v>0</v>
      </c>
      <c r="G124" s="95">
        <f t="shared" si="5"/>
        <v>0</v>
      </c>
      <c r="H124" s="101">
        <f t="shared" si="4"/>
        <v>0</v>
      </c>
      <c r="I124" s="52"/>
      <c r="K124" s="59"/>
      <c r="L124" s="60"/>
    </row>
    <row r="125" spans="1:12" ht="15" customHeight="1">
      <c r="A125" s="72"/>
      <c r="B125" s="73" t="s">
        <v>97</v>
      </c>
      <c r="C125" s="74" t="s">
        <v>98</v>
      </c>
      <c r="D125" s="75">
        <f>D126</f>
        <v>1099765</v>
      </c>
      <c r="E125" s="76">
        <f>E126</f>
        <v>1181410.4</v>
      </c>
      <c r="F125" s="76">
        <f>F126</f>
        <v>583588.29</v>
      </c>
      <c r="G125" s="95">
        <f t="shared" si="5"/>
        <v>49.39759206453575</v>
      </c>
      <c r="H125" s="101">
        <f t="shared" si="4"/>
        <v>2.0295826178329976</v>
      </c>
      <c r="I125" s="52"/>
      <c r="K125" s="59"/>
      <c r="L125" s="60"/>
    </row>
    <row r="126" spans="1:12" ht="15" customHeight="1">
      <c r="A126" s="72"/>
      <c r="B126" s="73"/>
      <c r="C126" s="74" t="s">
        <v>51</v>
      </c>
      <c r="D126" s="75">
        <v>1099765</v>
      </c>
      <c r="E126" s="76">
        <v>1181410.4</v>
      </c>
      <c r="F126" s="76">
        <v>583588.29</v>
      </c>
      <c r="G126" s="95">
        <f t="shared" si="5"/>
        <v>49.39759206453575</v>
      </c>
      <c r="H126" s="101">
        <f t="shared" si="4"/>
        <v>2.0295826178329976</v>
      </c>
      <c r="I126" s="52"/>
      <c r="K126" s="59"/>
      <c r="L126" s="60"/>
    </row>
    <row r="127" spans="1:12" ht="15" customHeight="1">
      <c r="A127" s="72"/>
      <c r="B127" s="73"/>
      <c r="C127" s="74" t="s">
        <v>208</v>
      </c>
      <c r="D127" s="75">
        <v>936086</v>
      </c>
      <c r="E127" s="76">
        <v>1010023.4</v>
      </c>
      <c r="F127" s="76">
        <v>468288.12</v>
      </c>
      <c r="G127" s="95">
        <f t="shared" si="5"/>
        <v>46.36408621820049</v>
      </c>
      <c r="H127" s="101">
        <f t="shared" si="4"/>
        <v>1.6285957836640157</v>
      </c>
      <c r="I127" s="52"/>
      <c r="K127" s="59"/>
      <c r="L127" s="60"/>
    </row>
    <row r="128" spans="1:12" ht="15" customHeight="1">
      <c r="A128" s="72"/>
      <c r="B128" s="73"/>
      <c r="C128" s="74" t="s">
        <v>215</v>
      </c>
      <c r="D128" s="75">
        <v>23600</v>
      </c>
      <c r="E128" s="76">
        <v>23600</v>
      </c>
      <c r="F128" s="76">
        <v>9192.3</v>
      </c>
      <c r="G128" s="95">
        <f t="shared" si="5"/>
        <v>38.950423728813554</v>
      </c>
      <c r="H128" s="101">
        <f t="shared" si="4"/>
        <v>0.031968654302344315</v>
      </c>
      <c r="I128" s="52"/>
      <c r="K128" s="59"/>
      <c r="L128" s="60"/>
    </row>
    <row r="129" spans="1:12" ht="15" customHeight="1">
      <c r="A129" s="72"/>
      <c r="B129" s="73" t="s">
        <v>100</v>
      </c>
      <c r="C129" s="74" t="s">
        <v>101</v>
      </c>
      <c r="D129" s="75">
        <f>D130</f>
        <v>24545</v>
      </c>
      <c r="E129" s="76">
        <f>E130</f>
        <v>38266</v>
      </c>
      <c r="F129" s="76">
        <f>F130</f>
        <v>8261.96</v>
      </c>
      <c r="G129" s="95">
        <f t="shared" si="5"/>
        <v>21.59086395233366</v>
      </c>
      <c r="H129" s="101">
        <f t="shared" si="4"/>
        <v>0.028733150908890767</v>
      </c>
      <c r="I129" s="52"/>
      <c r="K129" s="59"/>
      <c r="L129" s="60"/>
    </row>
    <row r="130" spans="1:12" ht="15" customHeight="1">
      <c r="A130" s="72"/>
      <c r="B130" s="73"/>
      <c r="C130" s="74" t="s">
        <v>58</v>
      </c>
      <c r="D130" s="75">
        <v>24545</v>
      </c>
      <c r="E130" s="76">
        <v>38266</v>
      </c>
      <c r="F130" s="76">
        <v>8261.96</v>
      </c>
      <c r="G130" s="95">
        <f t="shared" si="5"/>
        <v>21.59086395233366</v>
      </c>
      <c r="H130" s="101">
        <f t="shared" si="4"/>
        <v>0.028733150908890767</v>
      </c>
      <c r="I130" s="52"/>
      <c r="K130" s="59"/>
      <c r="L130" s="60"/>
    </row>
    <row r="131" spans="1:12" ht="69.75" customHeight="1">
      <c r="A131" s="72"/>
      <c r="B131" s="73">
        <v>80150</v>
      </c>
      <c r="C131" s="63" t="s">
        <v>235</v>
      </c>
      <c r="D131" s="75">
        <f>D132</f>
        <v>126470</v>
      </c>
      <c r="E131" s="76">
        <f>E132</f>
        <v>126470</v>
      </c>
      <c r="F131" s="76">
        <f>F132</f>
        <v>47016.95</v>
      </c>
      <c r="G131" s="95">
        <f t="shared" si="5"/>
        <v>37.176365936585746</v>
      </c>
      <c r="H131" s="101">
        <f t="shared" si="4"/>
        <v>0.16351387801753722</v>
      </c>
      <c r="I131" s="52"/>
      <c r="K131" s="59"/>
      <c r="L131" s="60"/>
    </row>
    <row r="132" spans="1:12" ht="15.75" customHeight="1">
      <c r="A132" s="72"/>
      <c r="B132" s="73"/>
      <c r="C132" s="74" t="s">
        <v>51</v>
      </c>
      <c r="D132" s="75">
        <v>126470</v>
      </c>
      <c r="E132" s="76">
        <v>126470</v>
      </c>
      <c r="F132" s="76">
        <f>F133</f>
        <v>47016.95</v>
      </c>
      <c r="G132" s="95">
        <f t="shared" si="5"/>
        <v>37.176365936585746</v>
      </c>
      <c r="H132" s="101">
        <f t="shared" si="4"/>
        <v>0.16351387801753722</v>
      </c>
      <c r="I132" s="52"/>
      <c r="K132" s="59"/>
      <c r="L132" s="60"/>
    </row>
    <row r="133" spans="1:12" ht="16.5" customHeight="1">
      <c r="A133" s="72"/>
      <c r="B133" s="73"/>
      <c r="C133" s="74" t="s">
        <v>208</v>
      </c>
      <c r="D133" s="75">
        <v>126470</v>
      </c>
      <c r="E133" s="76">
        <v>126470</v>
      </c>
      <c r="F133" s="76">
        <v>47016.95</v>
      </c>
      <c r="G133" s="95">
        <f t="shared" si="5"/>
        <v>37.176365936585746</v>
      </c>
      <c r="H133" s="101">
        <f t="shared" si="4"/>
        <v>0.16351387801753722</v>
      </c>
      <c r="I133" s="52"/>
      <c r="K133" s="59"/>
      <c r="L133" s="60"/>
    </row>
    <row r="134" spans="1:12" ht="16.5" customHeight="1">
      <c r="A134" s="72"/>
      <c r="B134" s="73"/>
      <c r="C134" s="74" t="s">
        <v>215</v>
      </c>
      <c r="D134" s="75">
        <v>0</v>
      </c>
      <c r="E134" s="76">
        <v>0</v>
      </c>
      <c r="F134" s="76">
        <v>0</v>
      </c>
      <c r="G134" s="95">
        <v>0</v>
      </c>
      <c r="H134" s="101">
        <f t="shared" si="4"/>
        <v>0</v>
      </c>
      <c r="I134" s="52"/>
      <c r="K134" s="59"/>
      <c r="L134" s="60"/>
    </row>
    <row r="135" spans="1:12" ht="15" customHeight="1">
      <c r="A135" s="72"/>
      <c r="B135" s="73" t="s">
        <v>102</v>
      </c>
      <c r="C135" s="74" t="s">
        <v>11</v>
      </c>
      <c r="D135" s="75">
        <f>D136</f>
        <v>190332</v>
      </c>
      <c r="E135" s="76">
        <f>E136</f>
        <v>282795.76</v>
      </c>
      <c r="F135" s="76">
        <f>F136</f>
        <v>233183.63</v>
      </c>
      <c r="G135" s="95">
        <f t="shared" si="5"/>
        <v>82.45655097516314</v>
      </c>
      <c r="H135" s="101">
        <f t="shared" si="4"/>
        <v>0.8109577425057672</v>
      </c>
      <c r="I135" s="52"/>
      <c r="K135" s="59"/>
      <c r="L135" s="60"/>
    </row>
    <row r="136" spans="1:12" ht="15" customHeight="1">
      <c r="A136" s="72"/>
      <c r="B136" s="73"/>
      <c r="C136" s="74" t="s">
        <v>16</v>
      </c>
      <c r="D136" s="75">
        <v>190332</v>
      </c>
      <c r="E136" s="76">
        <v>282795.76</v>
      </c>
      <c r="F136" s="76">
        <v>233183.63</v>
      </c>
      <c r="G136" s="95">
        <f t="shared" si="5"/>
        <v>82.45655097516314</v>
      </c>
      <c r="H136" s="101">
        <f t="shared" si="4"/>
        <v>0.8109577425057672</v>
      </c>
      <c r="I136" s="52"/>
      <c r="K136" s="59"/>
      <c r="L136" s="60"/>
    </row>
    <row r="137" spans="1:12" ht="32.25" customHeight="1">
      <c r="A137" s="72"/>
      <c r="B137" s="73"/>
      <c r="C137" s="63" t="s">
        <v>242</v>
      </c>
      <c r="D137" s="75">
        <v>81506</v>
      </c>
      <c r="E137" s="76">
        <v>93842.76</v>
      </c>
      <c r="F137" s="76">
        <v>81318.76</v>
      </c>
      <c r="G137" s="95">
        <f t="shared" si="5"/>
        <v>86.65427146430902</v>
      </c>
      <c r="H137" s="101">
        <f aca="true" t="shared" si="7" ref="H137:H200">(F137/28754103.67)*100</f>
        <v>0.2828074939607394</v>
      </c>
      <c r="I137" s="52"/>
      <c r="K137" s="59"/>
      <c r="L137" s="60"/>
    </row>
    <row r="138" spans="1:12" ht="15" customHeight="1">
      <c r="A138" s="72"/>
      <c r="B138" s="73"/>
      <c r="C138" s="74" t="s">
        <v>204</v>
      </c>
      <c r="D138" s="75">
        <v>5000</v>
      </c>
      <c r="E138" s="76">
        <v>2930</v>
      </c>
      <c r="F138" s="76">
        <v>0</v>
      </c>
      <c r="G138" s="95">
        <f t="shared" si="5"/>
        <v>0</v>
      </c>
      <c r="H138" s="101">
        <f t="shared" si="7"/>
        <v>0</v>
      </c>
      <c r="I138" s="52"/>
      <c r="K138" s="59"/>
      <c r="L138" s="60"/>
    </row>
    <row r="139" spans="1:12" ht="15" customHeight="1">
      <c r="A139" s="72"/>
      <c r="B139" s="73"/>
      <c r="C139" s="74" t="s">
        <v>215</v>
      </c>
      <c r="D139" s="75">
        <v>9508</v>
      </c>
      <c r="E139" s="76">
        <v>9508</v>
      </c>
      <c r="F139" s="76">
        <v>0</v>
      </c>
      <c r="G139" s="95">
        <f t="shared" si="5"/>
        <v>0</v>
      </c>
      <c r="H139" s="101">
        <f t="shared" si="7"/>
        <v>0</v>
      </c>
      <c r="I139" s="52"/>
      <c r="K139" s="59"/>
      <c r="L139" s="60"/>
    </row>
    <row r="140" spans="1:12" ht="15" customHeight="1">
      <c r="A140" s="77" t="s">
        <v>103</v>
      </c>
      <c r="B140" s="78"/>
      <c r="C140" s="79" t="s">
        <v>104</v>
      </c>
      <c r="D140" s="80">
        <f>D141+D143</f>
        <v>3176344</v>
      </c>
      <c r="E140" s="81">
        <f>E141+E143</f>
        <v>2948744</v>
      </c>
      <c r="F140" s="81">
        <f>F141+F143</f>
        <v>1249635.6</v>
      </c>
      <c r="G140" s="97">
        <f aca="true" t="shared" si="8" ref="G140:G203">F140/E140*100</f>
        <v>42.37857202931147</v>
      </c>
      <c r="H140" s="101">
        <f t="shared" si="7"/>
        <v>4.345938285336926</v>
      </c>
      <c r="I140" s="52"/>
      <c r="K140" s="59"/>
      <c r="L140" s="60"/>
    </row>
    <row r="141" spans="1:12" ht="15" customHeight="1">
      <c r="A141" s="72"/>
      <c r="B141" s="73">
        <v>85195</v>
      </c>
      <c r="C141" s="74" t="s">
        <v>11</v>
      </c>
      <c r="D141" s="75">
        <f>D142</f>
        <v>513344</v>
      </c>
      <c r="E141" s="76">
        <f>E142</f>
        <v>513344</v>
      </c>
      <c r="F141" s="76">
        <f>F142</f>
        <v>255404</v>
      </c>
      <c r="G141" s="95">
        <f t="shared" si="8"/>
        <v>49.75299214561775</v>
      </c>
      <c r="H141" s="101">
        <f t="shared" si="7"/>
        <v>0.8882349557168443</v>
      </c>
      <c r="I141" s="52"/>
      <c r="K141" s="59"/>
      <c r="L141" s="60"/>
    </row>
    <row r="142" spans="1:12" ht="15" customHeight="1">
      <c r="A142" s="72"/>
      <c r="B142" s="73"/>
      <c r="C142" s="74" t="s">
        <v>107</v>
      </c>
      <c r="D142" s="75">
        <v>513344</v>
      </c>
      <c r="E142" s="76">
        <v>513344</v>
      </c>
      <c r="F142" s="76">
        <v>255404</v>
      </c>
      <c r="G142" s="95">
        <f t="shared" si="8"/>
        <v>49.75299214561775</v>
      </c>
      <c r="H142" s="101">
        <f t="shared" si="7"/>
        <v>0.8882349557168443</v>
      </c>
      <c r="I142" s="52"/>
      <c r="K142" s="59"/>
      <c r="L142" s="60"/>
    </row>
    <row r="143" spans="1:12" ht="30" customHeight="1">
      <c r="A143" s="72"/>
      <c r="B143" s="73" t="s">
        <v>110</v>
      </c>
      <c r="C143" s="74" t="s">
        <v>111</v>
      </c>
      <c r="D143" s="75">
        <f>D144</f>
        <v>2663000</v>
      </c>
      <c r="E143" s="76">
        <f>E144</f>
        <v>2435400</v>
      </c>
      <c r="F143" s="76">
        <f>F144</f>
        <v>994231.6</v>
      </c>
      <c r="G143" s="95">
        <f t="shared" si="8"/>
        <v>40.82416030220909</v>
      </c>
      <c r="H143" s="101">
        <f t="shared" si="7"/>
        <v>3.4577033296200805</v>
      </c>
      <c r="I143" s="52"/>
      <c r="K143" s="59"/>
      <c r="L143" s="60"/>
    </row>
    <row r="144" spans="1:12" ht="15" customHeight="1">
      <c r="A144" s="72"/>
      <c r="B144" s="73"/>
      <c r="C144" s="74" t="s">
        <v>16</v>
      </c>
      <c r="D144" s="75">
        <v>2663000</v>
      </c>
      <c r="E144" s="76">
        <v>2435400</v>
      </c>
      <c r="F144" s="76">
        <v>994231.6</v>
      </c>
      <c r="G144" s="95">
        <f t="shared" si="8"/>
        <v>40.82416030220909</v>
      </c>
      <c r="H144" s="101">
        <f t="shared" si="7"/>
        <v>3.4577033296200805</v>
      </c>
      <c r="I144" s="52"/>
      <c r="K144" s="59"/>
      <c r="L144" s="60"/>
    </row>
    <row r="145" spans="1:12" ht="15" customHeight="1">
      <c r="A145" s="77" t="s">
        <v>112</v>
      </c>
      <c r="B145" s="78"/>
      <c r="C145" s="79" t="s">
        <v>113</v>
      </c>
      <c r="D145" s="80">
        <f>D146+D153+D157+D160</f>
        <v>16786917</v>
      </c>
      <c r="E145" s="81">
        <f>E146+E153+E157</f>
        <v>17021606.85</v>
      </c>
      <c r="F145" s="81">
        <f>F146+F153+F157</f>
        <v>6776690.77</v>
      </c>
      <c r="G145" s="97">
        <f t="shared" si="8"/>
        <v>39.81228581836267</v>
      </c>
      <c r="H145" s="101">
        <f t="shared" si="7"/>
        <v>23.56773435810597</v>
      </c>
      <c r="I145" s="52"/>
      <c r="K145" s="59"/>
      <c r="L145" s="60"/>
    </row>
    <row r="146" spans="1:12" ht="15" customHeight="1">
      <c r="A146" s="72"/>
      <c r="B146" s="73" t="s">
        <v>117</v>
      </c>
      <c r="C146" s="74" t="s">
        <v>118</v>
      </c>
      <c r="D146" s="75">
        <f>D147+D150</f>
        <v>15987637</v>
      </c>
      <c r="E146" s="76">
        <f>E147+E150</f>
        <v>16222326.85</v>
      </c>
      <c r="F146" s="76">
        <f>F147+F150</f>
        <v>6425858.56</v>
      </c>
      <c r="G146" s="95">
        <f t="shared" si="8"/>
        <v>39.61120139802879</v>
      </c>
      <c r="H146" s="101">
        <f t="shared" si="7"/>
        <v>22.34762256458123</v>
      </c>
      <c r="I146" s="52"/>
      <c r="K146" s="59"/>
      <c r="L146" s="60"/>
    </row>
    <row r="147" spans="1:12" ht="15" customHeight="1">
      <c r="A147" s="72"/>
      <c r="B147" s="73"/>
      <c r="C147" s="74" t="s">
        <v>16</v>
      </c>
      <c r="D147" s="75">
        <v>12746737</v>
      </c>
      <c r="E147" s="76">
        <v>12894621</v>
      </c>
      <c r="F147" s="76">
        <v>6425858.56</v>
      </c>
      <c r="G147" s="95">
        <f t="shared" si="8"/>
        <v>49.83363652177136</v>
      </c>
      <c r="H147" s="101">
        <f t="shared" si="7"/>
        <v>22.34762256458123</v>
      </c>
      <c r="I147" s="52"/>
      <c r="K147" s="59"/>
      <c r="L147" s="60"/>
    </row>
    <row r="148" spans="1:12" ht="15" customHeight="1">
      <c r="A148" s="72"/>
      <c r="B148" s="73"/>
      <c r="C148" s="74" t="s">
        <v>204</v>
      </c>
      <c r="D148" s="75">
        <v>8446331</v>
      </c>
      <c r="E148" s="76">
        <v>8445391</v>
      </c>
      <c r="F148" s="76">
        <v>4071558.83</v>
      </c>
      <c r="G148" s="95">
        <f t="shared" si="8"/>
        <v>48.21042424205108</v>
      </c>
      <c r="H148" s="101">
        <f t="shared" si="7"/>
        <v>14.159922620881336</v>
      </c>
      <c r="I148" s="52"/>
      <c r="K148" s="59"/>
      <c r="L148" s="60"/>
    </row>
    <row r="149" spans="1:12" ht="17.25" customHeight="1">
      <c r="A149" s="84"/>
      <c r="B149" s="74"/>
      <c r="C149" s="85" t="s">
        <v>216</v>
      </c>
      <c r="D149" s="75">
        <v>1377655</v>
      </c>
      <c r="E149" s="76">
        <v>1372443</v>
      </c>
      <c r="F149" s="76">
        <v>777655</v>
      </c>
      <c r="G149" s="95">
        <f t="shared" si="8"/>
        <v>56.66209817092586</v>
      </c>
      <c r="H149" s="101">
        <f t="shared" si="7"/>
        <v>2.7045009259368786</v>
      </c>
      <c r="I149" s="52"/>
      <c r="K149" s="59"/>
      <c r="L149" s="60"/>
    </row>
    <row r="150" spans="1:12" ht="15" customHeight="1">
      <c r="A150" s="84"/>
      <c r="B150" s="74"/>
      <c r="C150" s="74" t="s">
        <v>67</v>
      </c>
      <c r="D150" s="75">
        <v>3240900</v>
      </c>
      <c r="E150" s="76">
        <v>3327705.85</v>
      </c>
      <c r="F150" s="76">
        <v>0</v>
      </c>
      <c r="G150" s="95">
        <f t="shared" si="8"/>
        <v>0</v>
      </c>
      <c r="H150" s="101">
        <f t="shared" si="7"/>
        <v>0</v>
      </c>
      <c r="I150" s="52"/>
      <c r="K150" s="59"/>
      <c r="L150" s="60"/>
    </row>
    <row r="151" spans="1:12" ht="15" customHeight="1">
      <c r="A151" s="84"/>
      <c r="B151" s="74"/>
      <c r="C151" s="74" t="s">
        <v>215</v>
      </c>
      <c r="D151" s="75">
        <v>17687</v>
      </c>
      <c r="E151" s="76">
        <v>18687</v>
      </c>
      <c r="F151" s="76">
        <v>3107.08</v>
      </c>
      <c r="G151" s="95">
        <f t="shared" si="8"/>
        <v>16.62695991866003</v>
      </c>
      <c r="H151" s="101">
        <f t="shared" si="7"/>
        <v>0.010805692417537283</v>
      </c>
      <c r="I151" s="52"/>
      <c r="K151" s="59"/>
      <c r="L151" s="60"/>
    </row>
    <row r="152" spans="1:12" ht="30" customHeight="1">
      <c r="A152" s="84"/>
      <c r="B152" s="74"/>
      <c r="C152" s="63" t="s">
        <v>242</v>
      </c>
      <c r="D152" s="75">
        <v>0</v>
      </c>
      <c r="E152" s="76">
        <v>3240899.85</v>
      </c>
      <c r="F152" s="76">
        <v>0</v>
      </c>
      <c r="G152" s="95">
        <f t="shared" si="8"/>
        <v>0</v>
      </c>
      <c r="H152" s="101">
        <f t="shared" si="7"/>
        <v>0</v>
      </c>
      <c r="I152" s="52"/>
      <c r="K152" s="59"/>
      <c r="L152" s="60"/>
    </row>
    <row r="153" spans="1:12" ht="15" customHeight="1">
      <c r="A153" s="72"/>
      <c r="B153" s="73" t="s">
        <v>122</v>
      </c>
      <c r="C153" s="74" t="s">
        <v>123</v>
      </c>
      <c r="D153" s="75">
        <f>D154</f>
        <v>739280</v>
      </c>
      <c r="E153" s="76">
        <f>E154</f>
        <v>739280</v>
      </c>
      <c r="F153" s="76">
        <f>F154</f>
        <v>350832.21</v>
      </c>
      <c r="G153" s="95">
        <f t="shared" si="8"/>
        <v>47.45593144681312</v>
      </c>
      <c r="H153" s="101">
        <f t="shared" si="7"/>
        <v>1.2201117935247399</v>
      </c>
      <c r="I153" s="52"/>
      <c r="K153" s="59"/>
      <c r="L153" s="60"/>
    </row>
    <row r="154" spans="1:12" ht="15" customHeight="1">
      <c r="A154" s="72"/>
      <c r="B154" s="73"/>
      <c r="C154" s="74" t="s">
        <v>16</v>
      </c>
      <c r="D154" s="75">
        <v>739280</v>
      </c>
      <c r="E154" s="76">
        <v>739280</v>
      </c>
      <c r="F154" s="76">
        <v>350832.21</v>
      </c>
      <c r="G154" s="95">
        <f t="shared" si="8"/>
        <v>47.45593144681312</v>
      </c>
      <c r="H154" s="101">
        <f t="shared" si="7"/>
        <v>1.2201117935247399</v>
      </c>
      <c r="I154" s="52"/>
      <c r="K154" s="59"/>
      <c r="L154" s="60"/>
    </row>
    <row r="155" spans="1:12" ht="15" customHeight="1">
      <c r="A155" s="72"/>
      <c r="B155" s="73"/>
      <c r="C155" s="63" t="s">
        <v>205</v>
      </c>
      <c r="D155" s="75">
        <v>656120</v>
      </c>
      <c r="E155" s="76">
        <v>656120</v>
      </c>
      <c r="F155" s="76">
        <v>306239.8</v>
      </c>
      <c r="G155" s="95">
        <f t="shared" si="8"/>
        <v>46.67435834908248</v>
      </c>
      <c r="H155" s="101">
        <f t="shared" si="7"/>
        <v>1.0650298945660022</v>
      </c>
      <c r="I155" s="52"/>
      <c r="K155" s="59"/>
      <c r="L155" s="60"/>
    </row>
    <row r="156" spans="1:12" ht="15" customHeight="1">
      <c r="A156" s="72"/>
      <c r="B156" s="73"/>
      <c r="C156" s="74" t="s">
        <v>215</v>
      </c>
      <c r="D156" s="75">
        <v>500</v>
      </c>
      <c r="E156" s="76">
        <v>500</v>
      </c>
      <c r="F156" s="76">
        <v>0</v>
      </c>
      <c r="G156" s="95">
        <f t="shared" si="8"/>
        <v>0</v>
      </c>
      <c r="H156" s="101">
        <f t="shared" si="7"/>
        <v>0</v>
      </c>
      <c r="I156" s="52"/>
      <c r="K156" s="59"/>
      <c r="L156" s="60"/>
    </row>
    <row r="157" spans="1:12" ht="29.25" customHeight="1">
      <c r="A157" s="72"/>
      <c r="B157" s="73">
        <v>85220</v>
      </c>
      <c r="C157" s="74" t="s">
        <v>192</v>
      </c>
      <c r="D157" s="75">
        <f>D158</f>
        <v>60000</v>
      </c>
      <c r="E157" s="76">
        <f>E158</f>
        <v>60000</v>
      </c>
      <c r="F157" s="76">
        <v>0</v>
      </c>
      <c r="G157" s="95">
        <f t="shared" si="8"/>
        <v>0</v>
      </c>
      <c r="H157" s="101">
        <f t="shared" si="7"/>
        <v>0</v>
      </c>
      <c r="I157" s="52"/>
      <c r="K157" s="59"/>
      <c r="L157" s="60"/>
    </row>
    <row r="158" spans="1:12" ht="15" customHeight="1">
      <c r="A158" s="72"/>
      <c r="B158" s="73"/>
      <c r="C158" s="74" t="s">
        <v>16</v>
      </c>
      <c r="D158" s="75">
        <f>D159</f>
        <v>60000</v>
      </c>
      <c r="E158" s="76">
        <v>60000</v>
      </c>
      <c r="F158" s="76">
        <v>0</v>
      </c>
      <c r="G158" s="95">
        <f t="shared" si="8"/>
        <v>0</v>
      </c>
      <c r="H158" s="101">
        <f t="shared" si="7"/>
        <v>0</v>
      </c>
      <c r="I158" s="52"/>
      <c r="K158" s="59"/>
      <c r="L158" s="60"/>
    </row>
    <row r="159" spans="1:12" ht="15" customHeight="1">
      <c r="A159" s="72"/>
      <c r="B159" s="73"/>
      <c r="C159" s="74" t="s">
        <v>194</v>
      </c>
      <c r="D159" s="75">
        <v>60000</v>
      </c>
      <c r="E159" s="76">
        <v>60000</v>
      </c>
      <c r="F159" s="76">
        <v>0</v>
      </c>
      <c r="G159" s="95">
        <f t="shared" si="8"/>
        <v>0</v>
      </c>
      <c r="H159" s="101">
        <f t="shared" si="7"/>
        <v>0</v>
      </c>
      <c r="I159" s="52"/>
      <c r="K159" s="59"/>
      <c r="L159" s="60"/>
    </row>
    <row r="160" spans="1:12" ht="15" customHeight="1">
      <c r="A160" s="72"/>
      <c r="B160" s="73" t="s">
        <v>124</v>
      </c>
      <c r="C160" s="74" t="s">
        <v>11</v>
      </c>
      <c r="D160" s="75">
        <f>D161</f>
        <v>0</v>
      </c>
      <c r="E160" s="76">
        <v>0</v>
      </c>
      <c r="F160" s="76">
        <v>0</v>
      </c>
      <c r="G160" s="95">
        <v>0</v>
      </c>
      <c r="H160" s="101">
        <f t="shared" si="7"/>
        <v>0</v>
      </c>
      <c r="I160" s="52"/>
      <c r="K160" s="59"/>
      <c r="L160" s="60"/>
    </row>
    <row r="161" spans="1:12" ht="15" customHeight="1">
      <c r="A161" s="72"/>
      <c r="B161" s="73"/>
      <c r="C161" s="74" t="s">
        <v>16</v>
      </c>
      <c r="D161" s="75">
        <v>0</v>
      </c>
      <c r="E161" s="76">
        <v>0</v>
      </c>
      <c r="F161" s="76">
        <v>0</v>
      </c>
      <c r="G161" s="95">
        <v>0</v>
      </c>
      <c r="H161" s="101">
        <f t="shared" si="7"/>
        <v>0</v>
      </c>
      <c r="I161" s="52"/>
      <c r="K161" s="59"/>
      <c r="L161" s="60"/>
    </row>
    <row r="162" spans="1:12" ht="30" customHeight="1">
      <c r="A162" s="77" t="s">
        <v>125</v>
      </c>
      <c r="B162" s="78"/>
      <c r="C162" s="79" t="s">
        <v>126</v>
      </c>
      <c r="D162" s="80">
        <f>D163+D166</f>
        <v>3797312</v>
      </c>
      <c r="E162" s="81">
        <f>E163+E166</f>
        <v>3797312</v>
      </c>
      <c r="F162" s="81">
        <f>F163+F166</f>
        <v>1882739.12</v>
      </c>
      <c r="G162" s="97">
        <f t="shared" si="8"/>
        <v>49.580838235046265</v>
      </c>
      <c r="H162" s="101">
        <f t="shared" si="7"/>
        <v>6.5477232105979954</v>
      </c>
      <c r="I162" s="52"/>
      <c r="K162" s="59"/>
      <c r="L162" s="60"/>
    </row>
    <row r="163" spans="1:12" ht="15" customHeight="1">
      <c r="A163" s="72"/>
      <c r="B163" s="73" t="s">
        <v>127</v>
      </c>
      <c r="C163" s="74" t="s">
        <v>128</v>
      </c>
      <c r="D163" s="75">
        <f>D164</f>
        <v>81757</v>
      </c>
      <c r="E163" s="76">
        <f>E164</f>
        <v>81757</v>
      </c>
      <c r="F163" s="76">
        <f>F164</f>
        <v>38212.58</v>
      </c>
      <c r="G163" s="95">
        <f t="shared" si="8"/>
        <v>46.73921499076532</v>
      </c>
      <c r="H163" s="101">
        <f t="shared" si="7"/>
        <v>0.13289435288455298</v>
      </c>
      <c r="I163" s="52"/>
      <c r="K163" s="59"/>
      <c r="L163" s="60"/>
    </row>
    <row r="164" spans="1:12" ht="15" customHeight="1">
      <c r="A164" s="72"/>
      <c r="B164" s="73"/>
      <c r="C164" s="74" t="s">
        <v>58</v>
      </c>
      <c r="D164" s="75">
        <f>D165</f>
        <v>81757</v>
      </c>
      <c r="E164" s="76">
        <v>81757</v>
      </c>
      <c r="F164" s="76">
        <v>38212.58</v>
      </c>
      <c r="G164" s="95">
        <f t="shared" si="8"/>
        <v>46.73921499076532</v>
      </c>
      <c r="H164" s="101">
        <f t="shared" si="7"/>
        <v>0.13289435288455298</v>
      </c>
      <c r="I164" s="52"/>
      <c r="K164" s="59"/>
      <c r="L164" s="60"/>
    </row>
    <row r="165" spans="1:12" ht="15" customHeight="1">
      <c r="A165" s="72"/>
      <c r="B165" s="73"/>
      <c r="C165" s="63" t="s">
        <v>237</v>
      </c>
      <c r="D165" s="75">
        <v>81757</v>
      </c>
      <c r="E165" s="76">
        <v>81757</v>
      </c>
      <c r="F165" s="76">
        <v>38212.58</v>
      </c>
      <c r="G165" s="95">
        <f t="shared" si="8"/>
        <v>46.73921499076532</v>
      </c>
      <c r="H165" s="101">
        <f t="shared" si="7"/>
        <v>0.13289435288455298</v>
      </c>
      <c r="I165" s="52"/>
      <c r="K165" s="59"/>
      <c r="L165" s="60"/>
    </row>
    <row r="166" spans="1:12" ht="15" customHeight="1">
      <c r="A166" s="72"/>
      <c r="B166" s="73" t="s">
        <v>129</v>
      </c>
      <c r="C166" s="74" t="s">
        <v>130</v>
      </c>
      <c r="D166" s="75">
        <f>D167</f>
        <v>3715555</v>
      </c>
      <c r="E166" s="76">
        <f>E167</f>
        <v>3715555</v>
      </c>
      <c r="F166" s="76">
        <f>F167</f>
        <v>1844526.54</v>
      </c>
      <c r="G166" s="95">
        <f t="shared" si="8"/>
        <v>49.64336525768021</v>
      </c>
      <c r="H166" s="101">
        <f t="shared" si="7"/>
        <v>6.4148288577134425</v>
      </c>
      <c r="I166" s="52"/>
      <c r="K166" s="59"/>
      <c r="L166" s="60"/>
    </row>
    <row r="167" spans="1:12" ht="15" customHeight="1">
      <c r="A167" s="72"/>
      <c r="B167" s="73"/>
      <c r="C167" s="74" t="s">
        <v>16</v>
      </c>
      <c r="D167" s="75">
        <v>3715555</v>
      </c>
      <c r="E167" s="76">
        <v>3715555</v>
      </c>
      <c r="F167" s="76">
        <v>1844526.54</v>
      </c>
      <c r="G167" s="95">
        <f t="shared" si="8"/>
        <v>49.64336525768021</v>
      </c>
      <c r="H167" s="101">
        <f t="shared" si="7"/>
        <v>6.4148288577134425</v>
      </c>
      <c r="I167" s="52"/>
      <c r="K167" s="59"/>
      <c r="L167" s="60"/>
    </row>
    <row r="168" spans="1:12" ht="15" customHeight="1">
      <c r="A168" s="72"/>
      <c r="B168" s="73"/>
      <c r="C168" s="74" t="s">
        <v>205</v>
      </c>
      <c r="D168" s="75">
        <v>3342730</v>
      </c>
      <c r="E168" s="76">
        <v>3342730</v>
      </c>
      <c r="F168" s="76">
        <v>1639431.65</v>
      </c>
      <c r="G168" s="95">
        <f t="shared" si="8"/>
        <v>49.04469251180921</v>
      </c>
      <c r="H168" s="101">
        <f t="shared" si="7"/>
        <v>5.70155713707907</v>
      </c>
      <c r="I168" s="52"/>
      <c r="K168" s="59"/>
      <c r="L168" s="60"/>
    </row>
    <row r="169" spans="1:12" ht="15" customHeight="1">
      <c r="A169" s="72"/>
      <c r="B169" s="73"/>
      <c r="C169" s="74" t="s">
        <v>215</v>
      </c>
      <c r="D169" s="75">
        <v>3000</v>
      </c>
      <c r="E169" s="76">
        <v>3000</v>
      </c>
      <c r="F169" s="76">
        <v>1875.06</v>
      </c>
      <c r="G169" s="95">
        <f t="shared" si="8"/>
        <v>62.502</v>
      </c>
      <c r="H169" s="101">
        <f t="shared" si="7"/>
        <v>0.0065210170399305645</v>
      </c>
      <c r="I169" s="52"/>
      <c r="K169" s="59"/>
      <c r="L169" s="60"/>
    </row>
    <row r="170" spans="1:12" ht="15" customHeight="1">
      <c r="A170" s="77" t="s">
        <v>131</v>
      </c>
      <c r="B170" s="78"/>
      <c r="C170" s="79" t="s">
        <v>132</v>
      </c>
      <c r="D170" s="80">
        <f>D171+D179+D183+D187+D192+D198+D201+D207+D209</f>
        <v>8610177</v>
      </c>
      <c r="E170" s="81">
        <f>E171+E176+E179+E183+E187+E192+E195+E201+E207+E209+E198</f>
        <v>9148452</v>
      </c>
      <c r="F170" s="81">
        <f>F171+F176+F179+F183+F187+F192+F195+F201+F207+F209+F198</f>
        <v>5263801.06</v>
      </c>
      <c r="G170" s="97">
        <f t="shared" si="8"/>
        <v>57.537614669673076</v>
      </c>
      <c r="H170" s="101">
        <f t="shared" si="7"/>
        <v>18.3062602834387</v>
      </c>
      <c r="I170" s="52"/>
      <c r="K170" s="59"/>
      <c r="L170" s="60"/>
    </row>
    <row r="171" spans="1:12" ht="15" customHeight="1">
      <c r="A171" s="72"/>
      <c r="B171" s="73" t="s">
        <v>133</v>
      </c>
      <c r="C171" s="74" t="s">
        <v>134</v>
      </c>
      <c r="D171" s="75">
        <f>D172+D174</f>
        <v>652477</v>
      </c>
      <c r="E171" s="76">
        <f>E172+E174</f>
        <v>576883</v>
      </c>
      <c r="F171" s="76">
        <f>F172+F174</f>
        <v>303210.77999999997</v>
      </c>
      <c r="G171" s="95">
        <f t="shared" si="8"/>
        <v>52.56018638094726</v>
      </c>
      <c r="H171" s="101">
        <f t="shared" si="7"/>
        <v>1.0544956764426938</v>
      </c>
      <c r="I171" s="52"/>
      <c r="K171" s="59"/>
      <c r="L171" s="60"/>
    </row>
    <row r="172" spans="1:12" ht="15" customHeight="1">
      <c r="A172" s="72"/>
      <c r="B172" s="73"/>
      <c r="C172" s="74" t="s">
        <v>16</v>
      </c>
      <c r="D172" s="75">
        <v>617227</v>
      </c>
      <c r="E172" s="76">
        <v>544133</v>
      </c>
      <c r="F172" s="76">
        <v>272363.12</v>
      </c>
      <c r="G172" s="95">
        <f t="shared" si="8"/>
        <v>50.054512407812055</v>
      </c>
      <c r="H172" s="101">
        <f t="shared" si="7"/>
        <v>0.9472147806303016</v>
      </c>
      <c r="I172" s="52"/>
      <c r="K172" s="59"/>
      <c r="L172" s="60"/>
    </row>
    <row r="173" spans="1:12" ht="15" customHeight="1">
      <c r="A173" s="72"/>
      <c r="B173" s="73"/>
      <c r="C173" s="74" t="s">
        <v>204</v>
      </c>
      <c r="D173" s="75">
        <v>248010</v>
      </c>
      <c r="E173" s="76">
        <v>227130</v>
      </c>
      <c r="F173" s="76">
        <v>118406.4</v>
      </c>
      <c r="G173" s="95">
        <f t="shared" si="8"/>
        <v>52.131554616299034</v>
      </c>
      <c r="H173" s="101">
        <f t="shared" si="7"/>
        <v>0.41178957048672277</v>
      </c>
      <c r="I173" s="52"/>
      <c r="K173" s="59"/>
      <c r="L173" s="60"/>
    </row>
    <row r="174" spans="1:12" ht="15" customHeight="1">
      <c r="A174" s="72"/>
      <c r="B174" s="73"/>
      <c r="C174" s="74" t="s">
        <v>67</v>
      </c>
      <c r="D174" s="75">
        <v>35250</v>
      </c>
      <c r="E174" s="76">
        <v>32750</v>
      </c>
      <c r="F174" s="76">
        <v>30847.66</v>
      </c>
      <c r="G174" s="95">
        <f t="shared" si="8"/>
        <v>94.19132824427481</v>
      </c>
      <c r="H174" s="101">
        <f t="shared" si="7"/>
        <v>0.10728089581239239</v>
      </c>
      <c r="I174" s="52"/>
      <c r="K174" s="59"/>
      <c r="L174" s="60"/>
    </row>
    <row r="175" spans="1:12" ht="15" customHeight="1">
      <c r="A175" s="72"/>
      <c r="B175" s="73"/>
      <c r="C175" s="74" t="s">
        <v>215</v>
      </c>
      <c r="D175" s="75">
        <v>1900</v>
      </c>
      <c r="E175" s="76">
        <v>1900</v>
      </c>
      <c r="F175" s="76">
        <v>1079.5</v>
      </c>
      <c r="G175" s="95">
        <f t="shared" si="8"/>
        <v>56.815789473684205</v>
      </c>
      <c r="H175" s="101">
        <f t="shared" si="7"/>
        <v>0.003754246741226971</v>
      </c>
      <c r="I175" s="52"/>
      <c r="K175" s="59"/>
      <c r="L175" s="60"/>
    </row>
    <row r="176" spans="1:12" ht="15" customHeight="1">
      <c r="A176" s="72"/>
      <c r="B176" s="73">
        <v>85404</v>
      </c>
      <c r="C176" s="74" t="s">
        <v>253</v>
      </c>
      <c r="D176" s="75">
        <v>0</v>
      </c>
      <c r="E176" s="76">
        <f>E177</f>
        <v>46332</v>
      </c>
      <c r="F176" s="76">
        <f>F177</f>
        <v>8698.34</v>
      </c>
      <c r="G176" s="95">
        <f t="shared" si="8"/>
        <v>18.773935940602605</v>
      </c>
      <c r="H176" s="101">
        <f t="shared" si="7"/>
        <v>0.0302507777666366</v>
      </c>
      <c r="I176" s="52"/>
      <c r="K176" s="59"/>
      <c r="L176" s="60"/>
    </row>
    <row r="177" spans="1:12" ht="15" customHeight="1">
      <c r="A177" s="72"/>
      <c r="B177" s="73"/>
      <c r="C177" s="74" t="s">
        <v>16</v>
      </c>
      <c r="D177" s="75">
        <v>0</v>
      </c>
      <c r="E177" s="76">
        <v>46332</v>
      </c>
      <c r="F177" s="76">
        <v>8698.34</v>
      </c>
      <c r="G177" s="95">
        <f t="shared" si="8"/>
        <v>18.773935940602605</v>
      </c>
      <c r="H177" s="101">
        <f t="shared" si="7"/>
        <v>0.0302507777666366</v>
      </c>
      <c r="I177" s="52"/>
      <c r="K177" s="59"/>
      <c r="L177" s="60"/>
    </row>
    <row r="178" spans="1:12" ht="15" customHeight="1">
      <c r="A178" s="72"/>
      <c r="B178" s="73"/>
      <c r="C178" s="74" t="s">
        <v>204</v>
      </c>
      <c r="D178" s="75">
        <v>0</v>
      </c>
      <c r="E178" s="76">
        <v>46332</v>
      </c>
      <c r="F178" s="76">
        <v>8698.34</v>
      </c>
      <c r="G178" s="95">
        <f t="shared" si="8"/>
        <v>18.773935940602605</v>
      </c>
      <c r="H178" s="101">
        <f t="shared" si="7"/>
        <v>0.0302507777666366</v>
      </c>
      <c r="I178" s="52"/>
      <c r="K178" s="59"/>
      <c r="L178" s="60"/>
    </row>
    <row r="179" spans="1:12" ht="31.5" customHeight="1">
      <c r="A179" s="72"/>
      <c r="B179" s="73" t="s">
        <v>135</v>
      </c>
      <c r="C179" s="74" t="s">
        <v>136</v>
      </c>
      <c r="D179" s="75">
        <f>D180</f>
        <v>1034913</v>
      </c>
      <c r="E179" s="76">
        <f>E180</f>
        <v>1111318</v>
      </c>
      <c r="F179" s="76">
        <f>F180</f>
        <v>565621.36</v>
      </c>
      <c r="G179" s="95">
        <f t="shared" si="8"/>
        <v>50.89644548185128</v>
      </c>
      <c r="H179" s="101">
        <f t="shared" si="7"/>
        <v>1.9670978671128925</v>
      </c>
      <c r="I179" s="52"/>
      <c r="K179" s="59"/>
      <c r="L179" s="60"/>
    </row>
    <row r="180" spans="1:12" ht="15" customHeight="1">
      <c r="A180" s="72"/>
      <c r="B180" s="73"/>
      <c r="C180" s="74" t="s">
        <v>16</v>
      </c>
      <c r="D180" s="75">
        <v>1034913</v>
      </c>
      <c r="E180" s="76">
        <v>1111318</v>
      </c>
      <c r="F180" s="76">
        <v>565621.36</v>
      </c>
      <c r="G180" s="95">
        <f t="shared" si="8"/>
        <v>50.89644548185128</v>
      </c>
      <c r="H180" s="101">
        <f t="shared" si="7"/>
        <v>1.9670978671128925</v>
      </c>
      <c r="I180" s="52"/>
      <c r="K180" s="59"/>
      <c r="L180" s="60"/>
    </row>
    <row r="181" spans="1:12" ht="15" customHeight="1">
      <c r="A181" s="72"/>
      <c r="B181" s="73"/>
      <c r="C181" s="74" t="s">
        <v>205</v>
      </c>
      <c r="D181" s="75">
        <v>916436</v>
      </c>
      <c r="E181" s="76">
        <v>992841</v>
      </c>
      <c r="F181" s="76">
        <v>489705.67</v>
      </c>
      <c r="G181" s="95">
        <f t="shared" si="8"/>
        <v>49.323675190690146</v>
      </c>
      <c r="H181" s="101">
        <f t="shared" si="7"/>
        <v>1.7030809780063647</v>
      </c>
      <c r="I181" s="52"/>
      <c r="K181" s="59"/>
      <c r="L181" s="60"/>
    </row>
    <row r="182" spans="1:12" ht="15" customHeight="1">
      <c r="A182" s="72"/>
      <c r="B182" s="73"/>
      <c r="C182" s="74" t="s">
        <v>215</v>
      </c>
      <c r="D182" s="75">
        <v>600</v>
      </c>
      <c r="E182" s="76">
        <v>600</v>
      </c>
      <c r="F182" s="76">
        <v>41.81</v>
      </c>
      <c r="G182" s="95">
        <f t="shared" si="8"/>
        <v>6.968333333333334</v>
      </c>
      <c r="H182" s="101">
        <f t="shared" si="7"/>
        <v>0.00014540533233043046</v>
      </c>
      <c r="I182" s="52"/>
      <c r="K182" s="59"/>
      <c r="L182" s="60"/>
    </row>
    <row r="183" spans="1:12" ht="15" customHeight="1">
      <c r="A183" s="72"/>
      <c r="B183" s="73" t="s">
        <v>137</v>
      </c>
      <c r="C183" s="74" t="s">
        <v>138</v>
      </c>
      <c r="D183" s="75">
        <f>D184</f>
        <v>786583</v>
      </c>
      <c r="E183" s="76">
        <f>E184</f>
        <v>805456</v>
      </c>
      <c r="F183" s="76">
        <f>F184</f>
        <v>396660.75</v>
      </c>
      <c r="G183" s="95">
        <f t="shared" si="8"/>
        <v>49.24673104427802</v>
      </c>
      <c r="H183" s="101">
        <f t="shared" si="7"/>
        <v>1.3794926614730396</v>
      </c>
      <c r="I183" s="52"/>
      <c r="K183" s="59"/>
      <c r="L183" s="60"/>
    </row>
    <row r="184" spans="1:12" ht="15" customHeight="1">
      <c r="A184" s="72"/>
      <c r="B184" s="73"/>
      <c r="C184" s="74" t="s">
        <v>16</v>
      </c>
      <c r="D184" s="75">
        <v>786583</v>
      </c>
      <c r="E184" s="76">
        <v>805456</v>
      </c>
      <c r="F184" s="76">
        <v>396660.75</v>
      </c>
      <c r="G184" s="95">
        <f t="shared" si="8"/>
        <v>49.24673104427802</v>
      </c>
      <c r="H184" s="101">
        <f t="shared" si="7"/>
        <v>1.3794926614730396</v>
      </c>
      <c r="I184" s="52"/>
      <c r="K184" s="59"/>
      <c r="L184" s="60"/>
    </row>
    <row r="185" spans="1:12" ht="15" customHeight="1">
      <c r="A185" s="72"/>
      <c r="B185" s="73"/>
      <c r="C185" s="74" t="s">
        <v>204</v>
      </c>
      <c r="D185" s="75">
        <v>459842</v>
      </c>
      <c r="E185" s="76">
        <v>478665</v>
      </c>
      <c r="F185" s="76">
        <v>251154</v>
      </c>
      <c r="G185" s="95">
        <f t="shared" si="8"/>
        <v>52.46968130111873</v>
      </c>
      <c r="H185" s="101">
        <f t="shared" si="7"/>
        <v>0.8734544567356357</v>
      </c>
      <c r="I185" s="52"/>
      <c r="K185" s="59"/>
      <c r="L185" s="60"/>
    </row>
    <row r="186" spans="1:12" ht="15" customHeight="1">
      <c r="A186" s="72"/>
      <c r="B186" s="73"/>
      <c r="C186" s="74" t="s">
        <v>215</v>
      </c>
      <c r="D186" s="75">
        <v>1000</v>
      </c>
      <c r="E186" s="76">
        <v>1000</v>
      </c>
      <c r="F186" s="76">
        <v>337.5</v>
      </c>
      <c r="G186" s="95">
        <f t="shared" si="8"/>
        <v>33.75</v>
      </c>
      <c r="H186" s="101">
        <f t="shared" si="7"/>
        <v>0.0011737455073312672</v>
      </c>
      <c r="I186" s="52"/>
      <c r="K186" s="59"/>
      <c r="L186" s="60"/>
    </row>
    <row r="187" spans="1:12" ht="15" customHeight="1">
      <c r="A187" s="72"/>
      <c r="B187" s="73" t="s">
        <v>139</v>
      </c>
      <c r="C187" s="74" t="s">
        <v>140</v>
      </c>
      <c r="D187" s="75">
        <f>D188</f>
        <v>3553679</v>
      </c>
      <c r="E187" s="76">
        <f>E188</f>
        <v>3657338</v>
      </c>
      <c r="F187" s="76">
        <f>F188</f>
        <v>2408715.37</v>
      </c>
      <c r="G187" s="95">
        <f t="shared" si="8"/>
        <v>65.85979666085005</v>
      </c>
      <c r="H187" s="101">
        <f t="shared" si="7"/>
        <v>8.376944722895617</v>
      </c>
      <c r="I187" s="52"/>
      <c r="K187" s="59"/>
      <c r="L187" s="60"/>
    </row>
    <row r="188" spans="1:12" ht="15" customHeight="1">
      <c r="A188" s="72"/>
      <c r="B188" s="73"/>
      <c r="C188" s="74" t="s">
        <v>16</v>
      </c>
      <c r="D188" s="75">
        <v>3553679</v>
      </c>
      <c r="E188" s="76">
        <v>3657338</v>
      </c>
      <c r="F188" s="76">
        <v>2408715.37</v>
      </c>
      <c r="G188" s="95">
        <f t="shared" si="8"/>
        <v>65.85979666085005</v>
      </c>
      <c r="H188" s="101">
        <f t="shared" si="7"/>
        <v>8.376944722895617</v>
      </c>
      <c r="I188" s="52"/>
      <c r="K188" s="59"/>
      <c r="L188" s="60"/>
    </row>
    <row r="189" spans="1:12" ht="15" customHeight="1">
      <c r="A189" s="72"/>
      <c r="B189" s="73"/>
      <c r="C189" s="74" t="s">
        <v>204</v>
      </c>
      <c r="D189" s="75">
        <v>1491650</v>
      </c>
      <c r="E189" s="76">
        <v>1548286</v>
      </c>
      <c r="F189" s="76">
        <v>811997.24</v>
      </c>
      <c r="G189" s="95">
        <f t="shared" si="8"/>
        <v>52.444912632420625</v>
      </c>
      <c r="H189" s="101">
        <f t="shared" si="7"/>
        <v>2.8239351478974477</v>
      </c>
      <c r="I189" s="52"/>
      <c r="K189" s="59"/>
      <c r="L189" s="60"/>
    </row>
    <row r="190" spans="1:12" ht="15" customHeight="1">
      <c r="A190" s="72"/>
      <c r="B190" s="73"/>
      <c r="C190" s="74" t="s">
        <v>232</v>
      </c>
      <c r="D190" s="75">
        <v>1477695</v>
      </c>
      <c r="E190" s="76">
        <v>1484718</v>
      </c>
      <c r="F190" s="76">
        <v>1161397</v>
      </c>
      <c r="G190" s="95">
        <f t="shared" si="8"/>
        <v>78.22340673447752</v>
      </c>
      <c r="H190" s="101">
        <f t="shared" si="7"/>
        <v>4.039065217712627</v>
      </c>
      <c r="I190" s="52"/>
      <c r="K190" s="59"/>
      <c r="L190" s="60"/>
    </row>
    <row r="191" spans="1:12" ht="15" customHeight="1">
      <c r="A191" s="72"/>
      <c r="B191" s="73"/>
      <c r="C191" s="74" t="s">
        <v>215</v>
      </c>
      <c r="D191" s="75">
        <v>3495</v>
      </c>
      <c r="E191" s="76">
        <v>3495</v>
      </c>
      <c r="F191" s="76">
        <v>186.21</v>
      </c>
      <c r="G191" s="95">
        <f t="shared" si="8"/>
        <v>5.327896995708155</v>
      </c>
      <c r="H191" s="101">
        <f t="shared" si="7"/>
        <v>0.0006475945212449045</v>
      </c>
      <c r="I191" s="52"/>
      <c r="K191" s="59"/>
      <c r="L191" s="60"/>
    </row>
    <row r="192" spans="1:12" ht="15" customHeight="1">
      <c r="A192" s="72"/>
      <c r="B192" s="73" t="s">
        <v>141</v>
      </c>
      <c r="C192" s="74" t="s">
        <v>258</v>
      </c>
      <c r="D192" s="75">
        <f>D193</f>
        <v>29492</v>
      </c>
      <c r="E192" s="76">
        <v>0</v>
      </c>
      <c r="F192" s="76">
        <f>F193</f>
        <v>0</v>
      </c>
      <c r="G192" s="95">
        <v>0</v>
      </c>
      <c r="H192" s="101">
        <f t="shared" si="7"/>
        <v>0</v>
      </c>
      <c r="I192" s="52"/>
      <c r="K192" s="59"/>
      <c r="L192" s="60"/>
    </row>
    <row r="193" spans="1:12" ht="15" customHeight="1">
      <c r="A193" s="72"/>
      <c r="B193" s="73"/>
      <c r="C193" s="74" t="s">
        <v>16</v>
      </c>
      <c r="D193" s="75">
        <f>D194</f>
        <v>29492</v>
      </c>
      <c r="E193" s="76">
        <v>0</v>
      </c>
      <c r="F193" s="76">
        <v>0</v>
      </c>
      <c r="G193" s="95">
        <v>0</v>
      </c>
      <c r="H193" s="101">
        <f t="shared" si="7"/>
        <v>0</v>
      </c>
      <c r="I193" s="52"/>
      <c r="K193" s="59"/>
      <c r="L193" s="60"/>
    </row>
    <row r="194" spans="1:12" ht="15" customHeight="1">
      <c r="A194" s="72"/>
      <c r="B194" s="73"/>
      <c r="C194" s="74" t="s">
        <v>215</v>
      </c>
      <c r="D194" s="75">
        <v>29492</v>
      </c>
      <c r="E194" s="76">
        <v>0</v>
      </c>
      <c r="F194" s="76">
        <v>0</v>
      </c>
      <c r="G194" s="95">
        <v>0</v>
      </c>
      <c r="H194" s="101">
        <f t="shared" si="7"/>
        <v>0</v>
      </c>
      <c r="I194" s="52"/>
      <c r="K194" s="59"/>
      <c r="L194" s="60"/>
    </row>
    <row r="195" spans="1:12" ht="15" customHeight="1">
      <c r="A195" s="72"/>
      <c r="B195" s="73">
        <v>85416</v>
      </c>
      <c r="C195" s="74" t="s">
        <v>254</v>
      </c>
      <c r="D195" s="75">
        <v>0</v>
      </c>
      <c r="E195" s="76">
        <f>E196</f>
        <v>29492</v>
      </c>
      <c r="F195" s="76">
        <f>F196</f>
        <v>14528</v>
      </c>
      <c r="G195" s="95">
        <f t="shared" si="8"/>
        <v>49.260816492608164</v>
      </c>
      <c r="H195" s="101">
        <f t="shared" si="7"/>
        <v>0.05052496216447007</v>
      </c>
      <c r="I195" s="52"/>
      <c r="K195" s="59"/>
      <c r="L195" s="60"/>
    </row>
    <row r="196" spans="1:12" ht="15" customHeight="1">
      <c r="A196" s="72"/>
      <c r="B196" s="73"/>
      <c r="C196" s="74" t="s">
        <v>16</v>
      </c>
      <c r="D196" s="75">
        <v>0</v>
      </c>
      <c r="E196" s="76">
        <v>29492</v>
      </c>
      <c r="F196" s="76">
        <v>14528</v>
      </c>
      <c r="G196" s="95">
        <f t="shared" si="8"/>
        <v>49.260816492608164</v>
      </c>
      <c r="H196" s="101">
        <f t="shared" si="7"/>
        <v>0.05052496216447007</v>
      </c>
      <c r="I196" s="52"/>
      <c r="K196" s="59"/>
      <c r="L196" s="60"/>
    </row>
    <row r="197" spans="1:12" ht="15" customHeight="1">
      <c r="A197" s="72"/>
      <c r="B197" s="73"/>
      <c r="C197" s="74" t="s">
        <v>215</v>
      </c>
      <c r="D197" s="75">
        <v>0</v>
      </c>
      <c r="E197" s="76">
        <v>29492</v>
      </c>
      <c r="F197" s="76">
        <v>14528</v>
      </c>
      <c r="G197" s="95">
        <f t="shared" si="8"/>
        <v>49.260816492608164</v>
      </c>
      <c r="H197" s="101">
        <f t="shared" si="7"/>
        <v>0.05052496216447007</v>
      </c>
      <c r="I197" s="52"/>
      <c r="K197" s="59"/>
      <c r="L197" s="60"/>
    </row>
    <row r="198" spans="1:12" ht="15" customHeight="1">
      <c r="A198" s="72"/>
      <c r="B198" s="73" t="s">
        <v>143</v>
      </c>
      <c r="C198" s="74" t="s">
        <v>144</v>
      </c>
      <c r="D198" s="75">
        <f>D199</f>
        <v>397645</v>
      </c>
      <c r="E198" s="76">
        <f>E199</f>
        <v>399535</v>
      </c>
      <c r="F198" s="76">
        <f>F199</f>
        <v>199758</v>
      </c>
      <c r="G198" s="95">
        <f t="shared" si="8"/>
        <v>49.99762223584918</v>
      </c>
      <c r="H198" s="101">
        <f t="shared" si="7"/>
        <v>0.6947112742325311</v>
      </c>
      <c r="I198" s="52"/>
      <c r="K198" s="59"/>
      <c r="L198" s="60"/>
    </row>
    <row r="199" spans="1:12" ht="15" customHeight="1">
      <c r="A199" s="72"/>
      <c r="B199" s="73"/>
      <c r="C199" s="74" t="s">
        <v>16</v>
      </c>
      <c r="D199" s="75">
        <v>397645</v>
      </c>
      <c r="E199" s="76">
        <v>399535</v>
      </c>
      <c r="F199" s="76">
        <f>F200</f>
        <v>199758</v>
      </c>
      <c r="G199" s="95">
        <f t="shared" si="8"/>
        <v>49.99762223584918</v>
      </c>
      <c r="H199" s="101">
        <f t="shared" si="7"/>
        <v>0.6947112742325311</v>
      </c>
      <c r="I199" s="52"/>
      <c r="K199" s="59"/>
      <c r="L199" s="60"/>
    </row>
    <row r="200" spans="1:12" ht="15" customHeight="1">
      <c r="A200" s="72"/>
      <c r="B200" s="73"/>
      <c r="C200" s="74" t="s">
        <v>238</v>
      </c>
      <c r="D200" s="75">
        <v>397645</v>
      </c>
      <c r="E200" s="76">
        <v>399535</v>
      </c>
      <c r="F200" s="76">
        <v>199758</v>
      </c>
      <c r="G200" s="95">
        <f t="shared" si="8"/>
        <v>49.99762223584918</v>
      </c>
      <c r="H200" s="101">
        <f t="shared" si="7"/>
        <v>0.6947112742325311</v>
      </c>
      <c r="I200" s="52"/>
      <c r="K200" s="59"/>
      <c r="L200" s="60"/>
    </row>
    <row r="201" spans="1:12" ht="15" customHeight="1">
      <c r="A201" s="72"/>
      <c r="B201" s="73">
        <v>85420</v>
      </c>
      <c r="C201" s="74" t="s">
        <v>182</v>
      </c>
      <c r="D201" s="75">
        <f>D202+D203</f>
        <v>2078133</v>
      </c>
      <c r="E201" s="76">
        <f>E202+E203</f>
        <v>2432572</v>
      </c>
      <c r="F201" s="76">
        <f>F202+F203</f>
        <v>1323064.07</v>
      </c>
      <c r="G201" s="95">
        <f t="shared" si="8"/>
        <v>54.3895132394848</v>
      </c>
      <c r="H201" s="101">
        <f aca="true" t="shared" si="9" ref="H201:H254">(F201/28754103.67)*100</f>
        <v>4.601305209107914</v>
      </c>
      <c r="I201" s="52"/>
      <c r="K201" s="59"/>
      <c r="L201" s="60"/>
    </row>
    <row r="202" spans="1:12" ht="15" customHeight="1">
      <c r="A202" s="72"/>
      <c r="B202" s="73"/>
      <c r="C202" s="74" t="s">
        <v>16</v>
      </c>
      <c r="D202" s="75">
        <v>2078133</v>
      </c>
      <c r="E202" s="76">
        <v>2342572</v>
      </c>
      <c r="F202" s="76">
        <v>1273064.57</v>
      </c>
      <c r="G202" s="95">
        <f t="shared" si="8"/>
        <v>54.344736042264664</v>
      </c>
      <c r="H202" s="101">
        <f t="shared" si="9"/>
        <v>4.427418724681812</v>
      </c>
      <c r="I202" s="52"/>
      <c r="K202" s="59"/>
      <c r="L202" s="60"/>
    </row>
    <row r="203" spans="1:12" ht="15" customHeight="1">
      <c r="A203" s="72"/>
      <c r="B203" s="73"/>
      <c r="C203" s="74" t="s">
        <v>67</v>
      </c>
      <c r="D203" s="75">
        <v>0</v>
      </c>
      <c r="E203" s="76">
        <v>90000</v>
      </c>
      <c r="F203" s="76">
        <v>49999.5</v>
      </c>
      <c r="G203" s="95">
        <f t="shared" si="8"/>
        <v>55.555</v>
      </c>
      <c r="H203" s="101">
        <f t="shared" si="9"/>
        <v>0.17388648442610277</v>
      </c>
      <c r="I203" s="52"/>
      <c r="K203" s="59"/>
      <c r="L203" s="60"/>
    </row>
    <row r="204" spans="1:12" ht="15" customHeight="1">
      <c r="A204" s="72"/>
      <c r="B204" s="73"/>
      <c r="C204" s="74" t="s">
        <v>209</v>
      </c>
      <c r="D204" s="75">
        <v>1661340</v>
      </c>
      <c r="E204" s="76">
        <v>1768365</v>
      </c>
      <c r="F204" s="76">
        <v>936377.18</v>
      </c>
      <c r="G204" s="95">
        <f aca="true" t="shared" si="10" ref="G204:G254">F204/E204*100</f>
        <v>52.95157843544743</v>
      </c>
      <c r="H204" s="101">
        <f t="shared" si="9"/>
        <v>3.256499283533396</v>
      </c>
      <c r="I204" s="52"/>
      <c r="K204" s="59"/>
      <c r="L204" s="60"/>
    </row>
    <row r="205" spans="1:12" ht="15" customHeight="1">
      <c r="A205" s="72"/>
      <c r="B205" s="73"/>
      <c r="C205" s="74" t="s">
        <v>215</v>
      </c>
      <c r="D205" s="75">
        <v>1000</v>
      </c>
      <c r="E205" s="76">
        <v>1000</v>
      </c>
      <c r="F205" s="76">
        <v>0</v>
      </c>
      <c r="G205" s="95">
        <f t="shared" si="10"/>
        <v>0</v>
      </c>
      <c r="H205" s="101">
        <f t="shared" si="9"/>
        <v>0</v>
      </c>
      <c r="I205" s="52"/>
      <c r="K205" s="59"/>
      <c r="L205" s="60"/>
    </row>
    <row r="206" spans="1:12" ht="31.5" customHeight="1">
      <c r="A206" s="72"/>
      <c r="B206" s="73"/>
      <c r="C206" s="63" t="s">
        <v>242</v>
      </c>
      <c r="D206" s="75">
        <v>0</v>
      </c>
      <c r="E206" s="76">
        <v>207414</v>
      </c>
      <c r="F206" s="76">
        <v>138915.81</v>
      </c>
      <c r="G206" s="95">
        <f t="shared" si="10"/>
        <v>66.97513668315543</v>
      </c>
      <c r="H206" s="101">
        <f t="shared" si="9"/>
        <v>0.48311646780676715</v>
      </c>
      <c r="I206" s="52"/>
      <c r="K206" s="59"/>
      <c r="L206" s="60"/>
    </row>
    <row r="207" spans="1:12" ht="15" customHeight="1">
      <c r="A207" s="77"/>
      <c r="B207" s="73" t="s">
        <v>146</v>
      </c>
      <c r="C207" s="74" t="s">
        <v>101</v>
      </c>
      <c r="D207" s="75">
        <f>D208</f>
        <v>13168</v>
      </c>
      <c r="E207" s="76">
        <f>E208</f>
        <v>25439</v>
      </c>
      <c r="F207" s="76">
        <f>F208</f>
        <v>2136.39</v>
      </c>
      <c r="G207" s="95">
        <f t="shared" si="10"/>
        <v>8.398089547545107</v>
      </c>
      <c r="H207" s="101">
        <f t="shared" si="9"/>
        <v>0.007429861227873913</v>
      </c>
      <c r="I207" s="52"/>
      <c r="K207" s="59"/>
      <c r="L207" s="60"/>
    </row>
    <row r="208" spans="1:12" ht="15" customHeight="1">
      <c r="A208" s="77"/>
      <c r="B208" s="73"/>
      <c r="C208" s="74" t="s">
        <v>16</v>
      </c>
      <c r="D208" s="75">
        <v>13168</v>
      </c>
      <c r="E208" s="76">
        <v>25439</v>
      </c>
      <c r="F208" s="76">
        <v>2136.39</v>
      </c>
      <c r="G208" s="95">
        <f t="shared" si="10"/>
        <v>8.398089547545107</v>
      </c>
      <c r="H208" s="101">
        <f t="shared" si="9"/>
        <v>0.007429861227873913</v>
      </c>
      <c r="I208" s="52"/>
      <c r="K208" s="59"/>
      <c r="L208" s="60"/>
    </row>
    <row r="209" spans="1:12" ht="15" customHeight="1">
      <c r="A209" s="77"/>
      <c r="B209" s="73" t="s">
        <v>147</v>
      </c>
      <c r="C209" s="74" t="s">
        <v>11</v>
      </c>
      <c r="D209" s="75">
        <f>D210</f>
        <v>64087</v>
      </c>
      <c r="E209" s="76">
        <f>E210</f>
        <v>64087</v>
      </c>
      <c r="F209" s="76">
        <v>41408</v>
      </c>
      <c r="G209" s="95">
        <f t="shared" si="10"/>
        <v>64.61216783435017</v>
      </c>
      <c r="H209" s="101">
        <f t="shared" si="9"/>
        <v>0.14400727101503144</v>
      </c>
      <c r="I209" s="52"/>
      <c r="K209" s="59"/>
      <c r="L209" s="60"/>
    </row>
    <row r="210" spans="1:12" ht="15" customHeight="1">
      <c r="A210" s="77"/>
      <c r="B210" s="73"/>
      <c r="C210" s="74" t="s">
        <v>148</v>
      </c>
      <c r="D210" s="75">
        <v>64087</v>
      </c>
      <c r="E210" s="76">
        <v>64087</v>
      </c>
      <c r="F210" s="76">
        <v>41408</v>
      </c>
      <c r="G210" s="95">
        <f t="shared" si="10"/>
        <v>64.61216783435017</v>
      </c>
      <c r="H210" s="101">
        <f t="shared" si="9"/>
        <v>0.14400727101503144</v>
      </c>
      <c r="I210" s="52"/>
      <c r="K210" s="59"/>
      <c r="L210" s="60"/>
    </row>
    <row r="211" spans="1:12" ht="15" customHeight="1">
      <c r="A211" s="77"/>
      <c r="B211" s="73"/>
      <c r="C211" s="74" t="s">
        <v>215</v>
      </c>
      <c r="D211" s="75">
        <v>4880</v>
      </c>
      <c r="E211" s="76">
        <v>4880</v>
      </c>
      <c r="F211" s="76">
        <v>0</v>
      </c>
      <c r="G211" s="95">
        <f t="shared" si="10"/>
        <v>0</v>
      </c>
      <c r="H211" s="101">
        <f t="shared" si="9"/>
        <v>0</v>
      </c>
      <c r="I211" s="52"/>
      <c r="K211" s="59"/>
      <c r="L211" s="60"/>
    </row>
    <row r="212" spans="1:12" ht="15" customHeight="1">
      <c r="A212" s="77">
        <v>855</v>
      </c>
      <c r="B212" s="73"/>
      <c r="C212" s="79" t="s">
        <v>247</v>
      </c>
      <c r="D212" s="80">
        <f>D213+D218+D223</f>
        <v>4721518</v>
      </c>
      <c r="E212" s="81">
        <f>E213+E218+E223</f>
        <v>4719518</v>
      </c>
      <c r="F212" s="81">
        <f>F213+F218+F223</f>
        <v>2147522.23</v>
      </c>
      <c r="G212" s="97">
        <f t="shared" si="10"/>
        <v>45.50299903507095</v>
      </c>
      <c r="H212" s="101">
        <f t="shared" si="9"/>
        <v>7.468576501797108</v>
      </c>
      <c r="I212" s="52"/>
      <c r="K212" s="59"/>
      <c r="L212" s="60"/>
    </row>
    <row r="213" spans="1:12" ht="15" customHeight="1">
      <c r="A213" s="77"/>
      <c r="B213" s="73">
        <v>85508</v>
      </c>
      <c r="C213" s="74" t="s">
        <v>120</v>
      </c>
      <c r="D213" s="75">
        <f>D214</f>
        <v>2791148</v>
      </c>
      <c r="E213" s="76">
        <f>E214</f>
        <v>2789148</v>
      </c>
      <c r="F213" s="76">
        <f>F214</f>
        <v>1276415.59</v>
      </c>
      <c r="G213" s="95">
        <f t="shared" si="10"/>
        <v>45.76363785643501</v>
      </c>
      <c r="H213" s="101">
        <f t="shared" si="9"/>
        <v>4.439072782963225</v>
      </c>
      <c r="I213" s="52"/>
      <c r="K213" s="59"/>
      <c r="L213" s="60"/>
    </row>
    <row r="214" spans="1:12" ht="15" customHeight="1">
      <c r="A214" s="77"/>
      <c r="B214" s="73"/>
      <c r="C214" s="74" t="s">
        <v>16</v>
      </c>
      <c r="D214" s="75">
        <v>2791148</v>
      </c>
      <c r="E214" s="76">
        <v>2789148</v>
      </c>
      <c r="F214" s="76">
        <v>1276415.59</v>
      </c>
      <c r="G214" s="95">
        <f t="shared" si="10"/>
        <v>45.76363785643501</v>
      </c>
      <c r="H214" s="101">
        <f t="shared" si="9"/>
        <v>4.439072782963225</v>
      </c>
      <c r="I214" s="52"/>
      <c r="K214" s="59"/>
      <c r="L214" s="60"/>
    </row>
    <row r="215" spans="1:12" ht="15" customHeight="1">
      <c r="A215" s="77"/>
      <c r="B215" s="73"/>
      <c r="C215" s="74" t="s">
        <v>236</v>
      </c>
      <c r="D215" s="75">
        <v>195000</v>
      </c>
      <c r="E215" s="76">
        <v>195000</v>
      </c>
      <c r="F215" s="76">
        <v>100304.09</v>
      </c>
      <c r="G215" s="95">
        <f t="shared" si="10"/>
        <v>51.43799487179487</v>
      </c>
      <c r="H215" s="101">
        <f t="shared" si="9"/>
        <v>0.3488340000131884</v>
      </c>
      <c r="I215" s="52"/>
      <c r="K215" s="59"/>
      <c r="L215" s="60"/>
    </row>
    <row r="216" spans="1:12" ht="15" customHeight="1">
      <c r="A216" s="77"/>
      <c r="B216" s="73"/>
      <c r="C216" s="74" t="s">
        <v>210</v>
      </c>
      <c r="D216" s="75">
        <v>417340</v>
      </c>
      <c r="E216" s="76">
        <v>417320</v>
      </c>
      <c r="F216" s="76">
        <v>172734.85</v>
      </c>
      <c r="G216" s="95">
        <f t="shared" si="10"/>
        <v>41.39146218729033</v>
      </c>
      <c r="H216" s="101">
        <f t="shared" si="9"/>
        <v>0.600731123398638</v>
      </c>
      <c r="I216" s="52"/>
      <c r="K216" s="59"/>
      <c r="L216" s="60"/>
    </row>
    <row r="217" spans="1:12" ht="15" customHeight="1">
      <c r="A217" s="77"/>
      <c r="B217" s="73"/>
      <c r="C217" s="74" t="s">
        <v>215</v>
      </c>
      <c r="D217" s="75">
        <v>2172620</v>
      </c>
      <c r="E217" s="76">
        <v>2170640</v>
      </c>
      <c r="F217" s="76">
        <v>1100725.86</v>
      </c>
      <c r="G217" s="95">
        <f t="shared" si="10"/>
        <v>50.70973814174622</v>
      </c>
      <c r="H217" s="101">
        <f t="shared" si="9"/>
        <v>3.828065282898801</v>
      </c>
      <c r="I217" s="52"/>
      <c r="K217" s="59"/>
      <c r="L217" s="60"/>
    </row>
    <row r="218" spans="1:12" ht="15" customHeight="1">
      <c r="A218" s="77"/>
      <c r="B218" s="73">
        <v>85510</v>
      </c>
      <c r="C218" s="74" t="s">
        <v>248</v>
      </c>
      <c r="D218" s="75">
        <f>D219</f>
        <v>1923870</v>
      </c>
      <c r="E218" s="76">
        <f>E219</f>
        <v>1923870</v>
      </c>
      <c r="F218" s="76">
        <f>F219</f>
        <v>866231.64</v>
      </c>
      <c r="G218" s="95">
        <f t="shared" si="10"/>
        <v>45.02547677337866</v>
      </c>
      <c r="H218" s="101">
        <f t="shared" si="9"/>
        <v>3.0125496170613197</v>
      </c>
      <c r="I218" s="52"/>
      <c r="K218" s="59"/>
      <c r="L218" s="60"/>
    </row>
    <row r="219" spans="1:12" ht="15" customHeight="1">
      <c r="A219" s="77"/>
      <c r="B219" s="73"/>
      <c r="C219" s="74" t="s">
        <v>16</v>
      </c>
      <c r="D219" s="75">
        <v>1923870</v>
      </c>
      <c r="E219" s="76">
        <v>1923870</v>
      </c>
      <c r="F219" s="76">
        <v>866231.64</v>
      </c>
      <c r="G219" s="95">
        <f t="shared" si="10"/>
        <v>45.02547677337866</v>
      </c>
      <c r="H219" s="101">
        <f t="shared" si="9"/>
        <v>3.0125496170613197</v>
      </c>
      <c r="I219" s="52"/>
      <c r="K219" s="59"/>
      <c r="L219" s="60"/>
    </row>
    <row r="220" spans="1:12" ht="15" customHeight="1">
      <c r="A220" s="77"/>
      <c r="B220" s="73"/>
      <c r="C220" s="74" t="s">
        <v>236</v>
      </c>
      <c r="D220" s="75">
        <v>734270</v>
      </c>
      <c r="E220" s="76">
        <v>734270</v>
      </c>
      <c r="F220" s="76">
        <v>343503.35</v>
      </c>
      <c r="G220" s="95">
        <f t="shared" si="10"/>
        <v>46.78161303062905</v>
      </c>
      <c r="H220" s="101">
        <f t="shared" si="9"/>
        <v>1.194623744639229</v>
      </c>
      <c r="I220" s="52"/>
      <c r="K220" s="59"/>
      <c r="L220" s="60"/>
    </row>
    <row r="221" spans="1:12" ht="15" customHeight="1">
      <c r="A221" s="77"/>
      <c r="B221" s="73"/>
      <c r="C221" s="74" t="s">
        <v>210</v>
      </c>
      <c r="D221" s="75">
        <v>708300</v>
      </c>
      <c r="E221" s="76">
        <v>708300</v>
      </c>
      <c r="F221" s="76">
        <v>329178.14</v>
      </c>
      <c r="G221" s="95">
        <f t="shared" si="10"/>
        <v>46.47439503035437</v>
      </c>
      <c r="H221" s="101">
        <f t="shared" si="9"/>
        <v>1.1448040383308529</v>
      </c>
      <c r="I221" s="52"/>
      <c r="K221" s="59"/>
      <c r="L221" s="60"/>
    </row>
    <row r="222" spans="1:12" ht="15" customHeight="1">
      <c r="A222" s="77"/>
      <c r="B222" s="73"/>
      <c r="C222" s="74" t="s">
        <v>215</v>
      </c>
      <c r="D222" s="75">
        <v>101200</v>
      </c>
      <c r="E222" s="76">
        <v>100300</v>
      </c>
      <c r="F222" s="76">
        <v>52799.16</v>
      </c>
      <c r="G222" s="95">
        <f t="shared" si="10"/>
        <v>52.641236291126624</v>
      </c>
      <c r="H222" s="101">
        <f t="shared" si="9"/>
        <v>0.18362304249145112</v>
      </c>
      <c r="I222" s="52"/>
      <c r="K222" s="59"/>
      <c r="L222" s="60"/>
    </row>
    <row r="223" spans="1:12" ht="15" customHeight="1">
      <c r="A223" s="77"/>
      <c r="B223" s="73">
        <v>85595</v>
      </c>
      <c r="C223" s="74" t="s">
        <v>11</v>
      </c>
      <c r="D223" s="75">
        <f>D224</f>
        <v>6500</v>
      </c>
      <c r="E223" s="76">
        <f>E224</f>
        <v>6500</v>
      </c>
      <c r="F223" s="76">
        <v>4875</v>
      </c>
      <c r="G223" s="95">
        <f t="shared" si="10"/>
        <v>75</v>
      </c>
      <c r="H223" s="101">
        <f t="shared" si="9"/>
        <v>0.016954101772562746</v>
      </c>
      <c r="I223" s="52"/>
      <c r="K223" s="59"/>
      <c r="L223" s="60"/>
    </row>
    <row r="224" spans="1:12" ht="15" customHeight="1">
      <c r="A224" s="77"/>
      <c r="B224" s="73"/>
      <c r="C224" s="74" t="s">
        <v>16</v>
      </c>
      <c r="D224" s="75">
        <v>6500</v>
      </c>
      <c r="E224" s="76">
        <v>6500</v>
      </c>
      <c r="F224" s="76">
        <v>4875</v>
      </c>
      <c r="G224" s="95">
        <f t="shared" si="10"/>
        <v>75</v>
      </c>
      <c r="H224" s="101">
        <f t="shared" si="9"/>
        <v>0.016954101772562746</v>
      </c>
      <c r="I224" s="52"/>
      <c r="K224" s="59"/>
      <c r="L224" s="60"/>
    </row>
    <row r="225" spans="1:12" ht="30" customHeight="1">
      <c r="A225" s="77" t="s">
        <v>149</v>
      </c>
      <c r="B225" s="78"/>
      <c r="C225" s="79" t="s">
        <v>150</v>
      </c>
      <c r="D225" s="80">
        <f>D229+D226</f>
        <v>125000</v>
      </c>
      <c r="E225" s="81">
        <f>E226+E229</f>
        <v>132500</v>
      </c>
      <c r="F225" s="97">
        <f>F226+F229</f>
        <v>21040.5</v>
      </c>
      <c r="G225" s="97">
        <f t="shared" si="10"/>
        <v>15.879622641509433</v>
      </c>
      <c r="H225" s="101">
        <f t="shared" si="9"/>
        <v>0.07317390325038081</v>
      </c>
      <c r="I225" s="52"/>
      <c r="K225" s="59"/>
      <c r="L225" s="60"/>
    </row>
    <row r="226" spans="1:12" ht="15" customHeight="1">
      <c r="A226" s="72"/>
      <c r="B226" s="73">
        <v>90002</v>
      </c>
      <c r="C226" s="74" t="s">
        <v>201</v>
      </c>
      <c r="D226" s="75">
        <f>D227</f>
        <v>75000</v>
      </c>
      <c r="E226" s="76">
        <f>E227</f>
        <v>75000</v>
      </c>
      <c r="F226" s="76">
        <v>0</v>
      </c>
      <c r="G226" s="95">
        <f t="shared" si="10"/>
        <v>0</v>
      </c>
      <c r="H226" s="101">
        <f t="shared" si="9"/>
        <v>0</v>
      </c>
      <c r="I226" s="52"/>
      <c r="K226" s="59"/>
      <c r="L226" s="60"/>
    </row>
    <row r="227" spans="1:12" ht="15" customHeight="1">
      <c r="A227" s="72"/>
      <c r="B227" s="73"/>
      <c r="C227" s="74" t="s">
        <v>58</v>
      </c>
      <c r="D227" s="75">
        <v>75000</v>
      </c>
      <c r="E227" s="76">
        <v>75000</v>
      </c>
      <c r="F227" s="76">
        <v>0</v>
      </c>
      <c r="G227" s="95">
        <f t="shared" si="10"/>
        <v>0</v>
      </c>
      <c r="H227" s="101">
        <f t="shared" si="9"/>
        <v>0</v>
      </c>
      <c r="I227" s="52"/>
      <c r="K227" s="59"/>
      <c r="L227" s="60"/>
    </row>
    <row r="228" spans="1:12" ht="15" customHeight="1">
      <c r="A228" s="72"/>
      <c r="B228" s="73"/>
      <c r="C228" s="74" t="s">
        <v>239</v>
      </c>
      <c r="D228" s="75">
        <v>60000</v>
      </c>
      <c r="E228" s="76">
        <v>60000</v>
      </c>
      <c r="F228" s="76">
        <v>0</v>
      </c>
      <c r="G228" s="95">
        <f t="shared" si="10"/>
        <v>0</v>
      </c>
      <c r="H228" s="101">
        <f t="shared" si="9"/>
        <v>0</v>
      </c>
      <c r="I228" s="52"/>
      <c r="K228" s="59"/>
      <c r="L228" s="60"/>
    </row>
    <row r="229" spans="1:12" ht="15" customHeight="1">
      <c r="A229" s="72"/>
      <c r="B229" s="73">
        <v>90095</v>
      </c>
      <c r="C229" s="74" t="s">
        <v>11</v>
      </c>
      <c r="D229" s="75">
        <f>D230</f>
        <v>50000</v>
      </c>
      <c r="E229" s="76">
        <f>E230</f>
        <v>57500</v>
      </c>
      <c r="F229" s="76">
        <v>21040.5</v>
      </c>
      <c r="G229" s="95">
        <f t="shared" si="10"/>
        <v>36.59217391304348</v>
      </c>
      <c r="H229" s="101">
        <f t="shared" si="9"/>
        <v>0.07317390325038081</v>
      </c>
      <c r="I229" s="52"/>
      <c r="K229" s="59"/>
      <c r="L229" s="60"/>
    </row>
    <row r="230" spans="1:12" ht="15" customHeight="1">
      <c r="A230" s="72"/>
      <c r="B230" s="73"/>
      <c r="C230" s="74" t="s">
        <v>58</v>
      </c>
      <c r="D230" s="75">
        <v>50000</v>
      </c>
      <c r="E230" s="76">
        <v>57500</v>
      </c>
      <c r="F230" s="76">
        <v>21040.5</v>
      </c>
      <c r="G230" s="95">
        <f t="shared" si="10"/>
        <v>36.59217391304348</v>
      </c>
      <c r="H230" s="101">
        <f t="shared" si="9"/>
        <v>0.07317390325038081</v>
      </c>
      <c r="I230" s="52"/>
      <c r="K230" s="59"/>
      <c r="L230" s="60"/>
    </row>
    <row r="231" spans="1:12" ht="30" customHeight="1">
      <c r="A231" s="77" t="s">
        <v>153</v>
      </c>
      <c r="B231" s="78"/>
      <c r="C231" s="79" t="s">
        <v>154</v>
      </c>
      <c r="D231" s="80">
        <f>D232+D237</f>
        <v>78500</v>
      </c>
      <c r="E231" s="81">
        <f>E232+E237</f>
        <v>78500</v>
      </c>
      <c r="F231" s="81">
        <f>F232+F237</f>
        <v>40725</v>
      </c>
      <c r="G231" s="97">
        <f t="shared" si="10"/>
        <v>51.87898089171975</v>
      </c>
      <c r="H231" s="101">
        <f t="shared" si="9"/>
        <v>0.14163195788463956</v>
      </c>
      <c r="I231" s="52"/>
      <c r="K231" s="59"/>
      <c r="L231" s="60"/>
    </row>
    <row r="232" spans="1:12" ht="15" customHeight="1">
      <c r="A232" s="72"/>
      <c r="B232" s="73" t="s">
        <v>155</v>
      </c>
      <c r="C232" s="74" t="s">
        <v>156</v>
      </c>
      <c r="D232" s="75">
        <f>D234</f>
        <v>38500</v>
      </c>
      <c r="E232" s="76">
        <f>E234</f>
        <v>38500</v>
      </c>
      <c r="F232" s="76">
        <f>F234</f>
        <v>20725</v>
      </c>
      <c r="G232" s="95">
        <f t="shared" si="10"/>
        <v>53.83116883116883</v>
      </c>
      <c r="H232" s="101">
        <f t="shared" si="9"/>
        <v>0.07207666856130522</v>
      </c>
      <c r="I232" s="52"/>
      <c r="K232" s="59"/>
      <c r="L232" s="60"/>
    </row>
    <row r="233" spans="1:12" ht="15" customHeight="1">
      <c r="A233" s="72"/>
      <c r="B233" s="73"/>
      <c r="C233" s="74" t="s">
        <v>174</v>
      </c>
      <c r="D233" s="75">
        <v>25000</v>
      </c>
      <c r="E233" s="76">
        <v>25000</v>
      </c>
      <c r="F233" s="76">
        <v>20000</v>
      </c>
      <c r="G233" s="95">
        <f t="shared" si="10"/>
        <v>80</v>
      </c>
      <c r="H233" s="101">
        <f t="shared" si="9"/>
        <v>0.06955528932333434</v>
      </c>
      <c r="I233" s="52"/>
      <c r="K233" s="59"/>
      <c r="L233" s="60"/>
    </row>
    <row r="234" spans="1:12" ht="15" customHeight="1">
      <c r="A234" s="72"/>
      <c r="B234" s="73"/>
      <c r="C234" s="74" t="s">
        <v>16</v>
      </c>
      <c r="D234" s="75">
        <v>38500</v>
      </c>
      <c r="E234" s="76">
        <v>38500</v>
      </c>
      <c r="F234" s="76">
        <v>20725</v>
      </c>
      <c r="G234" s="95">
        <f t="shared" si="10"/>
        <v>53.83116883116883</v>
      </c>
      <c r="H234" s="101">
        <f t="shared" si="9"/>
        <v>0.07207666856130522</v>
      </c>
      <c r="I234" s="52"/>
      <c r="K234" s="59"/>
      <c r="L234" s="60"/>
    </row>
    <row r="235" spans="1:12" ht="15" customHeight="1">
      <c r="A235" s="72"/>
      <c r="B235" s="73"/>
      <c r="C235" s="74" t="s">
        <v>209</v>
      </c>
      <c r="D235" s="75">
        <v>0</v>
      </c>
      <c r="E235" s="76">
        <v>0</v>
      </c>
      <c r="F235" s="76">
        <v>0</v>
      </c>
      <c r="G235" s="95">
        <v>0</v>
      </c>
      <c r="H235" s="101">
        <f t="shared" si="9"/>
        <v>0</v>
      </c>
      <c r="I235" s="52"/>
      <c r="K235" s="59"/>
      <c r="L235" s="60"/>
    </row>
    <row r="236" spans="1:12" ht="15" customHeight="1">
      <c r="A236" s="72"/>
      <c r="B236" s="73"/>
      <c r="C236" s="74" t="s">
        <v>215</v>
      </c>
      <c r="D236" s="75">
        <v>3000</v>
      </c>
      <c r="E236" s="76">
        <v>3000</v>
      </c>
      <c r="F236" s="76">
        <v>0</v>
      </c>
      <c r="G236" s="95">
        <f t="shared" si="10"/>
        <v>0</v>
      </c>
      <c r="H236" s="101">
        <f t="shared" si="9"/>
        <v>0</v>
      </c>
      <c r="I236" s="52"/>
      <c r="K236" s="59"/>
      <c r="L236" s="60"/>
    </row>
    <row r="237" spans="1:12" ht="15" customHeight="1">
      <c r="A237" s="72"/>
      <c r="B237" s="73" t="s">
        <v>157</v>
      </c>
      <c r="C237" s="74" t="s">
        <v>158</v>
      </c>
      <c r="D237" s="75">
        <f>D239</f>
        <v>40000</v>
      </c>
      <c r="E237" s="76">
        <f>E238</f>
        <v>40000</v>
      </c>
      <c r="F237" s="76">
        <f>F238</f>
        <v>20000</v>
      </c>
      <c r="G237" s="95">
        <f t="shared" si="10"/>
        <v>50</v>
      </c>
      <c r="H237" s="101">
        <f t="shared" si="9"/>
        <v>0.06955528932333434</v>
      </c>
      <c r="I237" s="52"/>
      <c r="K237" s="59"/>
      <c r="L237" s="60"/>
    </row>
    <row r="238" spans="1:12" ht="15" customHeight="1">
      <c r="A238" s="72"/>
      <c r="B238" s="73"/>
      <c r="C238" s="74" t="s">
        <v>16</v>
      </c>
      <c r="D238" s="75">
        <v>40000</v>
      </c>
      <c r="E238" s="76">
        <v>40000</v>
      </c>
      <c r="F238" s="76">
        <v>20000</v>
      </c>
      <c r="G238" s="95">
        <f t="shared" si="10"/>
        <v>50</v>
      </c>
      <c r="H238" s="101">
        <f t="shared" si="9"/>
        <v>0.06955528932333434</v>
      </c>
      <c r="I238" s="52"/>
      <c r="K238" s="59"/>
      <c r="L238" s="60"/>
    </row>
    <row r="239" spans="1:12" ht="30" customHeight="1">
      <c r="A239" s="72"/>
      <c r="B239" s="73"/>
      <c r="C239" s="86" t="s">
        <v>217</v>
      </c>
      <c r="D239" s="75">
        <v>40000</v>
      </c>
      <c r="E239" s="76">
        <v>40000</v>
      </c>
      <c r="F239" s="76">
        <v>20000</v>
      </c>
      <c r="G239" s="95">
        <f t="shared" si="10"/>
        <v>50</v>
      </c>
      <c r="H239" s="101">
        <f t="shared" si="9"/>
        <v>0.06955528932333434</v>
      </c>
      <c r="I239" s="52"/>
      <c r="K239" s="59"/>
      <c r="L239" s="60"/>
    </row>
    <row r="240" spans="1:12" ht="15" customHeight="1">
      <c r="A240" s="77" t="s">
        <v>159</v>
      </c>
      <c r="B240" s="78"/>
      <c r="C240" s="79" t="s">
        <v>213</v>
      </c>
      <c r="D240" s="80">
        <f aca="true" t="shared" si="11" ref="D240:F241">D241</f>
        <v>111000</v>
      </c>
      <c r="E240" s="81">
        <f t="shared" si="11"/>
        <v>111000</v>
      </c>
      <c r="F240" s="81">
        <f t="shared" si="11"/>
        <v>68752</v>
      </c>
      <c r="G240" s="97">
        <f t="shared" si="10"/>
        <v>61.93873873873874</v>
      </c>
      <c r="H240" s="101">
        <f t="shared" si="9"/>
        <v>0.23910326257789413</v>
      </c>
      <c r="I240" s="52"/>
      <c r="K240" s="59"/>
      <c r="L240" s="60"/>
    </row>
    <row r="241" spans="1:12" ht="15" customHeight="1">
      <c r="A241" s="72"/>
      <c r="B241" s="73" t="s">
        <v>161</v>
      </c>
      <c r="C241" s="74" t="s">
        <v>214</v>
      </c>
      <c r="D241" s="75">
        <f t="shared" si="11"/>
        <v>111000</v>
      </c>
      <c r="E241" s="76">
        <f t="shared" si="11"/>
        <v>111000</v>
      </c>
      <c r="F241" s="76">
        <f t="shared" si="11"/>
        <v>68752</v>
      </c>
      <c r="G241" s="95">
        <f t="shared" si="10"/>
        <v>61.93873873873874</v>
      </c>
      <c r="H241" s="101">
        <f t="shared" si="9"/>
        <v>0.23910326257789413</v>
      </c>
      <c r="I241" s="52"/>
      <c r="K241" s="59"/>
      <c r="L241" s="60"/>
    </row>
    <row r="242" spans="1:12" ht="15" customHeight="1">
      <c r="A242" s="72"/>
      <c r="B242" s="73"/>
      <c r="C242" s="74" t="s">
        <v>16</v>
      </c>
      <c r="D242" s="75">
        <v>111000</v>
      </c>
      <c r="E242" s="76">
        <v>111000</v>
      </c>
      <c r="F242" s="76">
        <v>68752</v>
      </c>
      <c r="G242" s="95">
        <f t="shared" si="10"/>
        <v>61.93873873873874</v>
      </c>
      <c r="H242" s="101">
        <f t="shared" si="9"/>
        <v>0.23910326257789413</v>
      </c>
      <c r="I242" s="52"/>
      <c r="K242" s="59"/>
      <c r="L242" s="60"/>
    </row>
    <row r="243" spans="1:12" ht="15" customHeight="1">
      <c r="A243" s="72"/>
      <c r="B243" s="73"/>
      <c r="C243" s="74" t="s">
        <v>215</v>
      </c>
      <c r="D243" s="75">
        <v>1000</v>
      </c>
      <c r="E243" s="76">
        <v>1000</v>
      </c>
      <c r="F243" s="76">
        <v>0</v>
      </c>
      <c r="G243" s="95">
        <f t="shared" si="10"/>
        <v>0</v>
      </c>
      <c r="H243" s="101">
        <f t="shared" si="9"/>
        <v>0</v>
      </c>
      <c r="I243" s="52"/>
      <c r="K243" s="59"/>
      <c r="L243" s="60"/>
    </row>
    <row r="244" spans="1:12" ht="15" customHeight="1">
      <c r="A244" s="72"/>
      <c r="B244" s="73"/>
      <c r="C244" s="74" t="s">
        <v>163</v>
      </c>
      <c r="D244" s="75">
        <v>100000</v>
      </c>
      <c r="E244" s="76">
        <v>100000</v>
      </c>
      <c r="F244" s="76">
        <v>65100</v>
      </c>
      <c r="G244" s="95">
        <f t="shared" si="10"/>
        <v>65.10000000000001</v>
      </c>
      <c r="H244" s="101">
        <f t="shared" si="9"/>
        <v>0.2264024667474533</v>
      </c>
      <c r="I244" s="52"/>
      <c r="K244" s="59"/>
      <c r="L244" s="60"/>
    </row>
    <row r="245" spans="1:12" ht="15" customHeight="1">
      <c r="A245" s="77"/>
      <c r="B245" s="78"/>
      <c r="C245" s="79" t="s">
        <v>164</v>
      </c>
      <c r="D245" s="80">
        <f>D8+D14+D25+D41+D45+D53+D73+D88+D98+D140+D145+D162+D170+D231+D240+D91+D225+D22+D83+D36+D212</f>
        <v>62778577</v>
      </c>
      <c r="E245" s="93">
        <f>E8+E14+E25+E41+E45+E53+E73+E88+E98+E140+E145+E162+E170+E231+E240+E91+E225+E22+E83+E36+E212</f>
        <v>66150513.01</v>
      </c>
      <c r="F245" s="93">
        <f>F8+F14+F25+F41+F45+F53+F73+F88+F98+F140+F145+F162+F170+F231+F240+F91+F225+F22+F83+F36+F212</f>
        <v>28754103.67</v>
      </c>
      <c r="G245" s="97">
        <f t="shared" si="10"/>
        <v>43.467695655894964</v>
      </c>
      <c r="H245" s="101">
        <f t="shared" si="9"/>
        <v>100</v>
      </c>
      <c r="I245" s="52"/>
      <c r="K245" s="59"/>
      <c r="L245" s="60"/>
    </row>
    <row r="246" spans="1:12" ht="15" customHeight="1">
      <c r="A246" s="72"/>
      <c r="B246" s="73"/>
      <c r="C246" s="74" t="s">
        <v>165</v>
      </c>
      <c r="D246" s="75">
        <f>D16+D20+D27+D33+D38+D43+D47+D51+D55+D59+D62+D68+D71+D75+D77+D81+D90+D100+D105+D110+D115+D117+D122+D126+D130+D142+D144+D147+D24+D154+D158+D161+D164+D167+D172+D180+D184+D188+D193+D199+D202+D208+D210+D234+D238+D242+D136+D79+D226+D229+D95+D97+D13+D132+D93+D85+D214+D219+D224</f>
        <v>56042969</v>
      </c>
      <c r="E246" s="76">
        <f>E16+E20+E27+E33+E38+E43+E47+E51+E55+E59+E62+E68+E71+E75+E77+E81+E90+E100+E105+E110+E115+E117+E122+E126+E130+E142+E144+E147+E24+E154+E158+E161+E164+E167+E172+E180+E184+E188+E193+E199+E202+E208+E210+E234+E238+E242+E136+E79+E226+E229+E95+E97+E13+E132+E93+E85+E214+E219+E224+E177+E196</f>
        <v>57105754.269999996</v>
      </c>
      <c r="F246" s="94">
        <f>F16+F20+F27+F33+F38+F43+F47+F51+F55+F59+F62+F68+F71+F75+F77+F81+F90+F100+F105+F110+F115+F117+F122+F126+F130+F142+F144+F147+F24+F154+F158+F161+F164+F167+F172+F180+F184+F188+F193+F199+F202+F208+F210+F234+F238+F242+F136+F79+F226+F229+F95+F97+F13+F132+F93+F85+F214+F219+F224+F177+F196</f>
        <v>28654995.51</v>
      </c>
      <c r="G246" s="95">
        <f t="shared" si="10"/>
        <v>50.178823266245956</v>
      </c>
      <c r="H246" s="101">
        <f t="shared" si="9"/>
        <v>99.65532516284483</v>
      </c>
      <c r="I246" s="52"/>
      <c r="K246" s="59"/>
      <c r="L246" s="60"/>
    </row>
    <row r="247" spans="1:12" ht="15" customHeight="1">
      <c r="A247" s="72"/>
      <c r="B247" s="73"/>
      <c r="C247" s="74" t="s">
        <v>211</v>
      </c>
      <c r="D247" s="75">
        <f>D17+D44+D52+D56+D63+D101+D107+D111+D119+D123+D127+D138+D148+D155+D168+D173+D181+D185+D189+D204+D69+D48+D82+D12+D133+D21+D34+D39+D235+D216+D221</f>
        <v>31636091</v>
      </c>
      <c r="E247" s="76">
        <f>E17+E44+E52+E56+E63+E101+E107+E111+E119+E123+E127+E138+E148+E155+E168+E173+E181+E185+E189+E204+E69+E48+E82+E12+E133+E21+E34+E39+E235+E216+E221+E178+E86</f>
        <v>32192405.9</v>
      </c>
      <c r="F247" s="76">
        <f>F17+F44+F52+F56+F63+F101+F107+F111+F119+F123+F127+F138+F148+F155+F168+F173+F181+F185+F189+F204+F69+F48+F82+F12+F133+F21+F34+F39+F235+F216+F221+F178+F86</f>
        <v>15858935.03</v>
      </c>
      <c r="G247" s="95">
        <f t="shared" si="10"/>
        <v>49.26296928307555</v>
      </c>
      <c r="H247" s="101">
        <f t="shared" si="9"/>
        <v>55.1536407185806</v>
      </c>
      <c r="I247" s="52"/>
      <c r="K247" s="59"/>
      <c r="L247" s="60"/>
    </row>
    <row r="248" spans="1:12" ht="15" customHeight="1">
      <c r="A248" s="72"/>
      <c r="B248" s="73"/>
      <c r="C248" s="74" t="s">
        <v>240</v>
      </c>
      <c r="D248" s="75">
        <f>D29+D102+D113+D149+D159+D165+D200+D239+D244+D233+D228+D190+D40+D87+D215+D220+D118</f>
        <v>6309319</v>
      </c>
      <c r="E248" s="76">
        <f>E29+E102+E113+E149+E159+E165+E200+E239+E244+E233+E228+E190+E40+E87+E215+E220+E118</f>
        <v>6262382</v>
      </c>
      <c r="F248" s="76">
        <f>F29+F102+F113+F149+F159+F165+F200+F239+F244+F233+F228+F190+F40+F87+F215+F220+F118</f>
        <v>3840378.29</v>
      </c>
      <c r="G248" s="95">
        <f t="shared" si="10"/>
        <v>61.324561325067684</v>
      </c>
      <c r="H248" s="101">
        <f t="shared" si="9"/>
        <v>13.355931153600102</v>
      </c>
      <c r="I248" s="52"/>
      <c r="K248" s="59"/>
      <c r="L248" s="60"/>
    </row>
    <row r="249" spans="1:12" ht="15" customHeight="1">
      <c r="A249" s="72"/>
      <c r="B249" s="73"/>
      <c r="C249" s="74" t="s">
        <v>241</v>
      </c>
      <c r="D249" s="75">
        <f>D18+D49+D57+D65+D72+D103+D108+D112+D120+D124+D128+D139+D151+D169+D175+D182+D186+D191+D194+D205+D211+D236+D156+D60+D134+D243+D217+D222+D35</f>
        <v>2921132</v>
      </c>
      <c r="E249" s="76">
        <f>E18+E49+E57+E65+E72+E103+E108+E112+E120+E124+E128+E139+E151+E169+E175+E182+E186+E191+E194+E205+E211+E236+E156+E60+E134+E243+E217+E222+E35+E197</f>
        <v>2919251.99</v>
      </c>
      <c r="F249" s="76">
        <f>F18+F49+F57+F65+F72+F103+F108+F112+F120+F124+F128+F139+F151+F169+F175+F182+F186+F191+F194+F205+F211+F236+F156+F60+F134+F243+F217+F222+F35+F197</f>
        <v>1425317.82</v>
      </c>
      <c r="G249" s="95">
        <f t="shared" si="10"/>
        <v>48.82476144171439</v>
      </c>
      <c r="H249" s="101">
        <f t="shared" si="9"/>
        <v>4.95691966739021</v>
      </c>
      <c r="I249" s="52"/>
      <c r="K249" s="59"/>
      <c r="L249" s="60"/>
    </row>
    <row r="250" spans="1:12" ht="30" customHeight="1">
      <c r="A250" s="72"/>
      <c r="B250" s="73"/>
      <c r="C250" s="63" t="s">
        <v>242</v>
      </c>
      <c r="D250" s="75">
        <f>D137</f>
        <v>81506</v>
      </c>
      <c r="E250" s="76">
        <f>E66+E137+E152+E206</f>
        <v>5689939.84</v>
      </c>
      <c r="F250" s="76">
        <f>F66+F137+F152+F206</f>
        <v>220234.57</v>
      </c>
      <c r="G250" s="95">
        <f t="shared" si="10"/>
        <v>3.870595756597666</v>
      </c>
      <c r="H250" s="101">
        <f t="shared" si="9"/>
        <v>0.7659239617675065</v>
      </c>
      <c r="I250" s="52"/>
      <c r="K250" s="59"/>
      <c r="L250" s="60"/>
    </row>
    <row r="251" spans="1:12" ht="15" customHeight="1">
      <c r="A251" s="72"/>
      <c r="B251" s="73"/>
      <c r="C251" s="74" t="s">
        <v>168</v>
      </c>
      <c r="D251" s="75">
        <f>D88</f>
        <v>567000</v>
      </c>
      <c r="E251" s="76">
        <f>E88</f>
        <v>559500</v>
      </c>
      <c r="F251" s="76">
        <f>F88</f>
        <v>224849.98</v>
      </c>
      <c r="G251" s="95">
        <f t="shared" si="10"/>
        <v>40.18766398570152</v>
      </c>
      <c r="H251" s="101">
        <f t="shared" si="9"/>
        <v>0.7819752706622971</v>
      </c>
      <c r="I251" s="52"/>
      <c r="K251" s="59"/>
      <c r="L251" s="60"/>
    </row>
    <row r="252" spans="1:12" ht="33" customHeight="1">
      <c r="A252" s="72"/>
      <c r="B252" s="73"/>
      <c r="C252" s="87" t="s">
        <v>243</v>
      </c>
      <c r="D252" s="75">
        <v>0</v>
      </c>
      <c r="E252" s="76">
        <f>E97</f>
        <v>120000</v>
      </c>
      <c r="F252" s="76">
        <f>F97</f>
        <v>0</v>
      </c>
      <c r="G252" s="95">
        <f t="shared" si="10"/>
        <v>0</v>
      </c>
      <c r="H252" s="101">
        <f t="shared" si="9"/>
        <v>0</v>
      </c>
      <c r="I252" s="52"/>
      <c r="K252" s="59"/>
      <c r="L252" s="60"/>
    </row>
    <row r="253" spans="1:12" ht="15" customHeight="1">
      <c r="A253" s="72"/>
      <c r="B253" s="73"/>
      <c r="C253" s="87" t="s">
        <v>199</v>
      </c>
      <c r="D253" s="75">
        <f>D95+D97</f>
        <v>307000</v>
      </c>
      <c r="E253" s="76">
        <v>156608.12</v>
      </c>
      <c r="F253" s="76">
        <v>0</v>
      </c>
      <c r="G253" s="95">
        <f t="shared" si="10"/>
        <v>0</v>
      </c>
      <c r="H253" s="101">
        <f t="shared" si="9"/>
        <v>0</v>
      </c>
      <c r="I253" s="52"/>
      <c r="K253" s="59"/>
      <c r="L253" s="60"/>
    </row>
    <row r="254" spans="1:12" ht="16.5" customHeight="1" thickBot="1">
      <c r="A254" s="88"/>
      <c r="B254" s="89"/>
      <c r="C254" s="90" t="s">
        <v>227</v>
      </c>
      <c r="D254" s="91">
        <f>D174+D64+D150+D28+D96+D106+D31+D203</f>
        <v>6735608</v>
      </c>
      <c r="E254" s="92">
        <f>E174+E64+E150+E28+E96+E106+E31+E203+E10</f>
        <v>9044758.74</v>
      </c>
      <c r="F254" s="92">
        <f>F174+F64+F150+F28+F96+F106+F31+F203</f>
        <v>99108.16</v>
      </c>
      <c r="G254" s="96">
        <f t="shared" si="10"/>
        <v>1.0957523893003254</v>
      </c>
      <c r="H254" s="112">
        <f t="shared" si="9"/>
        <v>0.3446748371551656</v>
      </c>
      <c r="I254" s="52"/>
      <c r="K254" s="59"/>
      <c r="L254" s="60"/>
    </row>
    <row r="255" spans="4:12" ht="3" customHeight="1" hidden="1">
      <c r="D255" s="62"/>
      <c r="E255" s="62"/>
      <c r="F255" s="62"/>
      <c r="G255" s="62"/>
      <c r="H255" s="58">
        <f>SUM((D255/62778577)*100)</f>
        <v>0</v>
      </c>
      <c r="I255" s="8"/>
      <c r="K255" s="59"/>
      <c r="L255" s="60"/>
    </row>
    <row r="256" spans="1:12" ht="27" customHeight="1">
      <c r="A256" s="54"/>
      <c r="B256" s="115" t="s">
        <v>261</v>
      </c>
      <c r="C256" s="115"/>
      <c r="D256" s="55"/>
      <c r="E256" s="55"/>
      <c r="F256" s="55"/>
      <c r="G256" s="55"/>
      <c r="H256" s="8"/>
      <c r="I256" s="8"/>
      <c r="K256" s="59"/>
      <c r="L256" s="60"/>
    </row>
    <row r="257" spans="4:12" ht="12.75">
      <c r="D257" s="8"/>
      <c r="E257" s="8"/>
      <c r="F257" s="8"/>
      <c r="G257" s="8"/>
      <c r="H257" s="8"/>
      <c r="I257" s="8"/>
      <c r="K257" s="59"/>
      <c r="L257" s="60"/>
    </row>
    <row r="258" spans="4:12" ht="12.75">
      <c r="D258" s="8"/>
      <c r="E258" s="8"/>
      <c r="F258" s="8"/>
      <c r="G258" s="8"/>
      <c r="H258" s="8"/>
      <c r="I258" s="8"/>
      <c r="K258" s="59"/>
      <c r="L258" s="60"/>
    </row>
    <row r="259" spans="4:12" ht="12.75">
      <c r="D259" s="9"/>
      <c r="E259" s="8"/>
      <c r="F259" s="8"/>
      <c r="G259" s="8"/>
      <c r="H259" s="8"/>
      <c r="I259" s="8"/>
      <c r="K259" s="59"/>
      <c r="L259" s="60"/>
    </row>
    <row r="260" spans="4:12" ht="12.75">
      <c r="D260" s="9"/>
      <c r="E260" s="8"/>
      <c r="F260" s="8"/>
      <c r="G260" s="8"/>
      <c r="H260" s="8"/>
      <c r="I260" s="8"/>
      <c r="K260" s="59"/>
      <c r="L260" s="60"/>
    </row>
    <row r="261" spans="4:12" ht="12.75">
      <c r="D261" s="9"/>
      <c r="E261" s="8"/>
      <c r="F261" s="8"/>
      <c r="G261" s="8"/>
      <c r="H261" s="8"/>
      <c r="I261" s="8" t="s">
        <v>250</v>
      </c>
      <c r="K261" s="59"/>
      <c r="L261" s="60"/>
    </row>
    <row r="262" spans="4:12" ht="12.75">
      <c r="D262" s="9"/>
      <c r="E262" s="8"/>
      <c r="F262" s="8"/>
      <c r="G262" s="8"/>
      <c r="H262" s="8"/>
      <c r="I262" s="8"/>
      <c r="K262" s="59"/>
      <c r="L262" s="60"/>
    </row>
    <row r="263" spans="4:12" ht="12.75">
      <c r="D263" s="9"/>
      <c r="E263" s="8"/>
      <c r="F263" s="8"/>
      <c r="G263" s="8"/>
      <c r="H263" s="8"/>
      <c r="I263" s="8"/>
      <c r="K263" s="59"/>
      <c r="L263" s="60"/>
    </row>
    <row r="264" spans="4:12" ht="12.75">
      <c r="D264" s="9"/>
      <c r="E264" s="8"/>
      <c r="F264" s="8"/>
      <c r="G264" s="8"/>
      <c r="H264" s="8"/>
      <c r="I264" s="8"/>
      <c r="K264" s="59"/>
      <c r="L264" s="60"/>
    </row>
    <row r="265" spans="4:12" ht="12.75">
      <c r="D265" s="107"/>
      <c r="E265" s="8"/>
      <c r="F265" s="8"/>
      <c r="G265" s="8"/>
      <c r="H265" s="8"/>
      <c r="I265" s="8"/>
      <c r="K265" s="59"/>
      <c r="L265" s="60"/>
    </row>
    <row r="266" spans="4:12" ht="12.75">
      <c r="D266" s="9"/>
      <c r="K266" s="59"/>
      <c r="L266" s="60"/>
    </row>
    <row r="267" spans="4:12" ht="12.75">
      <c r="D267" s="9"/>
      <c r="K267" s="59"/>
      <c r="L267" s="60"/>
    </row>
    <row r="268" spans="4:12" ht="12.75">
      <c r="D268" s="9"/>
      <c r="K268" s="59"/>
      <c r="L268" s="60"/>
    </row>
    <row r="269" spans="4:12" ht="12.75">
      <c r="D269" s="9"/>
      <c r="K269" s="59"/>
      <c r="L269" s="60"/>
    </row>
    <row r="270" spans="4:12" ht="12.75">
      <c r="D270" s="9"/>
      <c r="K270" s="59"/>
      <c r="L270" s="60"/>
    </row>
    <row r="271" spans="4:12" ht="12.75">
      <c r="D271" s="9"/>
      <c r="K271" s="59"/>
      <c r="L271" s="60"/>
    </row>
    <row r="272" spans="4:12" ht="12.75">
      <c r="D272" s="9"/>
      <c r="K272" s="59"/>
      <c r="L272" s="60"/>
    </row>
    <row r="273" spans="4:12" ht="12.75">
      <c r="D273" s="9"/>
      <c r="K273" s="59"/>
      <c r="L273" s="60"/>
    </row>
    <row r="274" spans="4:12" ht="12.75">
      <c r="D274" s="9"/>
      <c r="K274" s="59"/>
      <c r="L274" s="60"/>
    </row>
    <row r="275" spans="4:12" ht="12.75">
      <c r="D275" s="108"/>
      <c r="K275" s="59"/>
      <c r="L275" s="60"/>
    </row>
    <row r="276" spans="4:12" ht="12.75">
      <c r="D276" s="107"/>
      <c r="K276" s="59"/>
      <c r="L276" s="60"/>
    </row>
    <row r="277" spans="4:11" ht="12.75">
      <c r="D277" s="9"/>
      <c r="K277" s="57"/>
    </row>
    <row r="278" spans="4:11" ht="12.75">
      <c r="D278" s="9"/>
      <c r="K278" s="57"/>
    </row>
    <row r="279" spans="4:11" ht="12.75">
      <c r="D279" s="9"/>
      <c r="K279" s="57"/>
    </row>
    <row r="280" ht="12.75">
      <c r="D280" s="9"/>
    </row>
    <row r="281" ht="12.75">
      <c r="D281" s="9"/>
    </row>
    <row r="282" ht="12.75">
      <c r="D282" s="9"/>
    </row>
    <row r="283" ht="12.75">
      <c r="D283" s="9"/>
    </row>
    <row r="284" ht="12.75">
      <c r="D284" s="109"/>
    </row>
    <row r="285" ht="12.75">
      <c r="D285" s="9"/>
    </row>
    <row r="286" ht="12.75">
      <c r="D286" s="9"/>
    </row>
    <row r="287" ht="12.75">
      <c r="D287" s="9"/>
    </row>
    <row r="288" ht="12.75">
      <c r="D288" s="9"/>
    </row>
    <row r="289" ht="12.75">
      <c r="D289" s="9"/>
    </row>
    <row r="290" ht="12.75">
      <c r="D290" s="9"/>
    </row>
    <row r="291" ht="12.75">
      <c r="D291" s="9"/>
    </row>
    <row r="292" ht="12.75">
      <c r="D292" s="9"/>
    </row>
    <row r="293" ht="12.75">
      <c r="D293" s="9"/>
    </row>
    <row r="294" ht="12.75">
      <c r="D294" s="9"/>
    </row>
    <row r="295" ht="12.75">
      <c r="D295" s="9"/>
    </row>
    <row r="296" ht="12.75">
      <c r="D296" s="9"/>
    </row>
    <row r="297" ht="12.75">
      <c r="D297" s="9"/>
    </row>
    <row r="298" ht="12.75">
      <c r="D298" s="9"/>
    </row>
    <row r="299" ht="12.75">
      <c r="D299" s="9"/>
    </row>
    <row r="300" ht="12.75">
      <c r="D300" s="9"/>
    </row>
    <row r="301" ht="12.75">
      <c r="D301" s="9"/>
    </row>
    <row r="302" ht="12.75">
      <c r="D302" s="9"/>
    </row>
    <row r="303" ht="12.75">
      <c r="D303" s="9"/>
    </row>
    <row r="304" ht="12.75">
      <c r="D304" s="9"/>
    </row>
    <row r="305" ht="12.75">
      <c r="D305" s="9"/>
    </row>
    <row r="306" ht="12.75">
      <c r="D306" s="9"/>
    </row>
    <row r="307" ht="12.75">
      <c r="D307" s="9"/>
    </row>
    <row r="308" ht="12.75">
      <c r="D308" s="9"/>
    </row>
    <row r="309" ht="12.75">
      <c r="D309" s="9"/>
    </row>
    <row r="310" ht="12.75">
      <c r="D310" s="9"/>
    </row>
    <row r="311" ht="12.75">
      <c r="D311" s="9"/>
    </row>
    <row r="312" ht="12.75">
      <c r="D312" s="9"/>
    </row>
    <row r="313" ht="12.75">
      <c r="D313" s="9"/>
    </row>
    <row r="314" ht="12.75">
      <c r="D314" s="9"/>
    </row>
    <row r="315" ht="12.75">
      <c r="D315" s="9"/>
    </row>
    <row r="316" ht="12.75">
      <c r="D316" s="9"/>
    </row>
    <row r="317" ht="12.75">
      <c r="D317" s="9"/>
    </row>
    <row r="318" ht="12.75">
      <c r="D318" s="9"/>
    </row>
    <row r="319" ht="12.75">
      <c r="D319" s="9"/>
    </row>
    <row r="320" ht="12.75">
      <c r="D320" s="9"/>
    </row>
    <row r="321" ht="12.75">
      <c r="D321" s="9"/>
    </row>
    <row r="322" ht="12.75">
      <c r="D322" s="9"/>
    </row>
    <row r="323" ht="12.75">
      <c r="D323" s="9"/>
    </row>
    <row r="324" ht="12.75">
      <c r="D324" s="9"/>
    </row>
    <row r="325" ht="12.75">
      <c r="D325" s="9"/>
    </row>
    <row r="326" ht="12.75">
      <c r="D326" s="9"/>
    </row>
    <row r="327" ht="12.75">
      <c r="D327" s="9"/>
    </row>
    <row r="328" ht="12.75">
      <c r="D328" s="9"/>
    </row>
    <row r="329" ht="12.75">
      <c r="D329" s="9"/>
    </row>
    <row r="330" ht="12.75">
      <c r="D330" s="9"/>
    </row>
    <row r="331" ht="12.75">
      <c r="D331" s="9"/>
    </row>
    <row r="332" ht="12.75">
      <c r="D332" s="9"/>
    </row>
    <row r="333" ht="12.75">
      <c r="D333" s="9"/>
    </row>
    <row r="334" ht="12.75">
      <c r="D334" s="9"/>
    </row>
    <row r="335" ht="12.75">
      <c r="D335" s="9"/>
    </row>
    <row r="336" ht="12.75">
      <c r="D336" s="9"/>
    </row>
    <row r="337" ht="12.75">
      <c r="D337" s="9"/>
    </row>
    <row r="338" ht="12.75">
      <c r="D338" s="9"/>
    </row>
    <row r="339" ht="12.75">
      <c r="D339" s="9"/>
    </row>
    <row r="340" ht="12.75">
      <c r="D340" s="9"/>
    </row>
    <row r="341" ht="12.75">
      <c r="D341" s="9"/>
    </row>
    <row r="342" ht="12.75">
      <c r="D342" s="9"/>
    </row>
    <row r="343" ht="12.75">
      <c r="D343" s="9"/>
    </row>
    <row r="344" ht="12.75">
      <c r="D344" s="9"/>
    </row>
    <row r="345" ht="12.75">
      <c r="D345" s="9"/>
    </row>
    <row r="346" ht="12.75">
      <c r="D346" s="9"/>
    </row>
    <row r="347" ht="12.75">
      <c r="D347" s="9"/>
    </row>
  </sheetData>
  <sheetProtection/>
  <mergeCells count="9">
    <mergeCell ref="A2:H2"/>
    <mergeCell ref="B256:C256"/>
    <mergeCell ref="B4:B6"/>
    <mergeCell ref="A4:A6"/>
    <mergeCell ref="C3:H3"/>
    <mergeCell ref="H4:H6"/>
    <mergeCell ref="C4:C6"/>
    <mergeCell ref="G4:G6"/>
    <mergeCell ref="D4:D6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&amp;RTabela  Nr 2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9"/>
  <sheetViews>
    <sheetView zoomScalePageLayoutView="0" workbookViewId="0" topLeftCell="A6">
      <selection activeCell="H162" sqref="H162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4" width="14.7109375" style="0" customWidth="1"/>
    <col min="5" max="5" width="14.57421875" style="0" customWidth="1"/>
    <col min="6" max="6" width="14.140625" style="0" customWidth="1"/>
    <col min="7" max="7" width="9.8515625" style="0" customWidth="1"/>
    <col min="8" max="8" width="13.421875" style="0" bestFit="1" customWidth="1"/>
    <col min="9" max="10" width="16.00390625" style="0" bestFit="1" customWidth="1"/>
  </cols>
  <sheetData>
    <row r="1" spans="4:7" ht="12.75">
      <c r="D1" s="124"/>
      <c r="E1" s="124"/>
      <c r="F1" s="124"/>
      <c r="G1" s="124"/>
    </row>
    <row r="2" ht="12.75">
      <c r="E2" s="5"/>
    </row>
    <row r="3" ht="12.75">
      <c r="E3" s="5"/>
    </row>
    <row r="4" spans="5:6" ht="12.75">
      <c r="E4" s="125"/>
      <c r="F4" s="125"/>
    </row>
    <row r="5" spans="3:6" ht="13.5">
      <c r="C5" s="114" t="s">
        <v>195</v>
      </c>
      <c r="D5" s="114"/>
      <c r="E5" s="114"/>
      <c r="F5" s="6"/>
    </row>
    <row r="6" spans="3:5" ht="13.5">
      <c r="C6" s="114" t="s">
        <v>177</v>
      </c>
      <c r="D6" s="114"/>
      <c r="E6" s="114"/>
    </row>
    <row r="7" ht="13.5">
      <c r="C7" s="7"/>
    </row>
    <row r="9" ht="13.5" thickBot="1">
      <c r="F9" t="s">
        <v>173</v>
      </c>
    </row>
    <row r="10" spans="1:7" ht="12.75">
      <c r="A10" s="1"/>
      <c r="B10" s="1"/>
      <c r="C10" s="1"/>
      <c r="D10" s="126" t="s">
        <v>187</v>
      </c>
      <c r="E10" s="22"/>
      <c r="F10" s="1"/>
      <c r="G10" s="126" t="s">
        <v>181</v>
      </c>
    </row>
    <row r="11" spans="1:7" ht="12.75">
      <c r="A11" s="2" t="s">
        <v>0</v>
      </c>
      <c r="B11" s="2" t="s">
        <v>1</v>
      </c>
      <c r="C11" s="2" t="s">
        <v>2</v>
      </c>
      <c r="D11" s="127"/>
      <c r="E11" s="2" t="s">
        <v>187</v>
      </c>
      <c r="F11" s="2" t="s">
        <v>180</v>
      </c>
      <c r="G11" s="127"/>
    </row>
    <row r="12" spans="1:7" ht="13.5" thickBot="1">
      <c r="A12" s="3"/>
      <c r="B12" s="3"/>
      <c r="C12" s="3"/>
      <c r="D12" s="128"/>
      <c r="E12" s="43" t="s">
        <v>179</v>
      </c>
      <c r="F12" s="4" t="s">
        <v>196</v>
      </c>
      <c r="G12" s="128"/>
    </row>
    <row r="13" spans="1:7" ht="13.5" thickBot="1">
      <c r="A13" s="1" t="s">
        <v>3</v>
      </c>
      <c r="B13" s="1" t="s">
        <v>4</v>
      </c>
      <c r="C13" s="1" t="s">
        <v>5</v>
      </c>
      <c r="D13" s="1">
        <v>4</v>
      </c>
      <c r="E13" s="1">
        <v>5</v>
      </c>
      <c r="F13" s="1">
        <v>6</v>
      </c>
      <c r="G13" s="1">
        <v>7</v>
      </c>
    </row>
    <row r="14" spans="1:7" ht="15">
      <c r="A14" s="33" t="s">
        <v>6</v>
      </c>
      <c r="B14" s="34"/>
      <c r="C14" s="35" t="s">
        <v>7</v>
      </c>
      <c r="D14" s="36">
        <f aca="true" t="shared" si="0" ref="D14:F15">D15</f>
        <v>10000</v>
      </c>
      <c r="E14" s="36">
        <f t="shared" si="0"/>
        <v>10000</v>
      </c>
      <c r="F14" s="37">
        <f t="shared" si="0"/>
        <v>0</v>
      </c>
      <c r="G14" s="41">
        <f aca="true" t="shared" si="1" ref="G14:G19">F14/E14*100</f>
        <v>0</v>
      </c>
    </row>
    <row r="15" spans="1:7" ht="15">
      <c r="A15" s="24"/>
      <c r="B15" s="15" t="s">
        <v>8</v>
      </c>
      <c r="C15" s="16" t="s">
        <v>9</v>
      </c>
      <c r="D15" s="17">
        <f t="shared" si="0"/>
        <v>10000</v>
      </c>
      <c r="E15" s="17">
        <f t="shared" si="0"/>
        <v>10000</v>
      </c>
      <c r="F15" s="19">
        <f t="shared" si="0"/>
        <v>0</v>
      </c>
      <c r="G15" s="46">
        <f t="shared" si="1"/>
        <v>0</v>
      </c>
    </row>
    <row r="16" spans="1:7" ht="15">
      <c r="A16" s="24"/>
      <c r="B16" s="15"/>
      <c r="C16" s="16" t="s">
        <v>10</v>
      </c>
      <c r="D16" s="17">
        <v>10000</v>
      </c>
      <c r="E16" s="17">
        <v>10000</v>
      </c>
      <c r="F16" s="19">
        <v>0</v>
      </c>
      <c r="G16" s="46">
        <f t="shared" si="1"/>
        <v>0</v>
      </c>
    </row>
    <row r="17" spans="1:7" ht="17.25" customHeight="1">
      <c r="A17" s="23" t="s">
        <v>12</v>
      </c>
      <c r="B17" s="12"/>
      <c r="C17" s="13" t="s">
        <v>13</v>
      </c>
      <c r="D17" s="14">
        <f>D18+D21</f>
        <v>140959</v>
      </c>
      <c r="E17" s="14">
        <f>E18+E21</f>
        <v>149664</v>
      </c>
      <c r="F17" s="18">
        <f>F18+F21</f>
        <v>62989</v>
      </c>
      <c r="G17" s="46">
        <f t="shared" si="1"/>
        <v>42.086941415437245</v>
      </c>
    </row>
    <row r="18" spans="1:7" ht="15">
      <c r="A18" s="24"/>
      <c r="B18" s="15" t="s">
        <v>14</v>
      </c>
      <c r="C18" s="16" t="s">
        <v>15</v>
      </c>
      <c r="D18" s="17">
        <f>D19</f>
        <v>108215</v>
      </c>
      <c r="E18" s="17">
        <f>E19</f>
        <v>116920</v>
      </c>
      <c r="F18" s="19">
        <f>F19</f>
        <v>55460</v>
      </c>
      <c r="G18" s="46">
        <f t="shared" si="1"/>
        <v>47.43414300376326</v>
      </c>
    </row>
    <row r="19" spans="1:7" ht="15">
      <c r="A19" s="24"/>
      <c r="B19" s="15"/>
      <c r="C19" s="16" t="s">
        <v>16</v>
      </c>
      <c r="D19" s="17">
        <v>108215</v>
      </c>
      <c r="E19" s="17">
        <v>116920</v>
      </c>
      <c r="F19" s="19">
        <v>55460</v>
      </c>
      <c r="G19" s="46">
        <f t="shared" si="1"/>
        <v>47.43414300376326</v>
      </c>
    </row>
    <row r="20" spans="1:7" ht="15">
      <c r="A20" s="24"/>
      <c r="B20" s="15"/>
      <c r="C20" s="16" t="s">
        <v>26</v>
      </c>
      <c r="D20" s="17">
        <v>0</v>
      </c>
      <c r="E20" s="17">
        <v>4745</v>
      </c>
      <c r="F20" s="19">
        <v>0</v>
      </c>
      <c r="G20" s="46">
        <v>0</v>
      </c>
    </row>
    <row r="21" spans="1:7" ht="15">
      <c r="A21" s="24"/>
      <c r="B21" s="15" t="s">
        <v>17</v>
      </c>
      <c r="C21" s="16" t="s">
        <v>18</v>
      </c>
      <c r="D21" s="17">
        <f>D22</f>
        <v>32744</v>
      </c>
      <c r="E21" s="17">
        <f>E22</f>
        <v>32744</v>
      </c>
      <c r="F21" s="19">
        <f>F22</f>
        <v>7529</v>
      </c>
      <c r="G21" s="46">
        <f aca="true" t="shared" si="2" ref="G21:G52">F21/E21*100</f>
        <v>22.993525531395065</v>
      </c>
    </row>
    <row r="22" spans="1:7" ht="15">
      <c r="A22" s="24"/>
      <c r="B22" s="15"/>
      <c r="C22" s="16" t="s">
        <v>16</v>
      </c>
      <c r="D22" s="17">
        <v>32744</v>
      </c>
      <c r="E22" s="17">
        <v>32744</v>
      </c>
      <c r="F22" s="19">
        <v>7529</v>
      </c>
      <c r="G22" s="46">
        <f t="shared" si="2"/>
        <v>22.993525531395065</v>
      </c>
    </row>
    <row r="23" spans="1:7" ht="15">
      <c r="A23" s="23" t="s">
        <v>19</v>
      </c>
      <c r="B23" s="12"/>
      <c r="C23" s="13" t="s">
        <v>20</v>
      </c>
      <c r="D23" s="14">
        <f>D24</f>
        <v>1000</v>
      </c>
      <c r="E23" s="14">
        <f>E24</f>
        <v>1000</v>
      </c>
      <c r="F23" s="18">
        <v>0</v>
      </c>
      <c r="G23" s="46">
        <f t="shared" si="2"/>
        <v>0</v>
      </c>
    </row>
    <row r="24" spans="1:7" ht="15">
      <c r="A24" s="24"/>
      <c r="B24" s="15" t="s">
        <v>21</v>
      </c>
      <c r="C24" s="16" t="s">
        <v>11</v>
      </c>
      <c r="D24" s="17">
        <f>D25</f>
        <v>1000</v>
      </c>
      <c r="E24" s="17">
        <f>E25</f>
        <v>1000</v>
      </c>
      <c r="F24" s="19">
        <v>0</v>
      </c>
      <c r="G24" s="46">
        <f t="shared" si="2"/>
        <v>0</v>
      </c>
    </row>
    <row r="25" spans="1:7" ht="15">
      <c r="A25" s="24"/>
      <c r="B25" s="15"/>
      <c r="C25" s="16" t="s">
        <v>16</v>
      </c>
      <c r="D25" s="17">
        <v>1000</v>
      </c>
      <c r="E25" s="17">
        <v>1000</v>
      </c>
      <c r="F25" s="19">
        <v>0</v>
      </c>
      <c r="G25" s="46">
        <f t="shared" si="2"/>
        <v>0</v>
      </c>
    </row>
    <row r="26" spans="1:7" ht="15">
      <c r="A26" s="23" t="s">
        <v>22</v>
      </c>
      <c r="B26" s="12"/>
      <c r="C26" s="13" t="s">
        <v>23</v>
      </c>
      <c r="D26" s="14">
        <f>D27</f>
        <v>4727970</v>
      </c>
      <c r="E26" s="14">
        <f>E27+E31</f>
        <v>7784774</v>
      </c>
      <c r="F26" s="18">
        <f>F27</f>
        <v>1717980</v>
      </c>
      <c r="G26" s="46">
        <f t="shared" si="2"/>
        <v>22.068463387633347</v>
      </c>
    </row>
    <row r="27" spans="1:7" ht="15">
      <c r="A27" s="24"/>
      <c r="B27" s="15" t="s">
        <v>24</v>
      </c>
      <c r="C27" s="16" t="s">
        <v>25</v>
      </c>
      <c r="D27" s="17">
        <f>D28+D30</f>
        <v>4727970</v>
      </c>
      <c r="E27" s="17">
        <f>E28+E30</f>
        <v>5814774</v>
      </c>
      <c r="F27" s="19">
        <f>F28+F30</f>
        <v>1717980</v>
      </c>
      <c r="G27" s="46">
        <f t="shared" si="2"/>
        <v>29.545086361052036</v>
      </c>
    </row>
    <row r="28" spans="1:7" ht="15">
      <c r="A28" s="24"/>
      <c r="B28" s="15"/>
      <c r="C28" s="16" t="s">
        <v>16</v>
      </c>
      <c r="D28" s="17">
        <v>1663850</v>
      </c>
      <c r="E28" s="17">
        <v>2097990</v>
      </c>
      <c r="F28" s="19">
        <v>1146865</v>
      </c>
      <c r="G28" s="46">
        <f t="shared" si="2"/>
        <v>54.66494120563014</v>
      </c>
    </row>
    <row r="29" spans="1:7" ht="15">
      <c r="A29" s="24"/>
      <c r="B29" s="15"/>
      <c r="C29" s="16" t="s">
        <v>26</v>
      </c>
      <c r="D29" s="17">
        <v>358250</v>
      </c>
      <c r="E29" s="17">
        <v>408991</v>
      </c>
      <c r="F29" s="19">
        <v>195648</v>
      </c>
      <c r="G29" s="46">
        <f t="shared" si="2"/>
        <v>47.83674946392463</v>
      </c>
    </row>
    <row r="30" spans="1:7" ht="15">
      <c r="A30" s="24"/>
      <c r="B30" s="15"/>
      <c r="C30" s="16" t="s">
        <v>27</v>
      </c>
      <c r="D30" s="19">
        <v>3064120</v>
      </c>
      <c r="E30" s="19">
        <v>3716784</v>
      </c>
      <c r="F30" s="19">
        <v>571115</v>
      </c>
      <c r="G30" s="46">
        <f t="shared" si="2"/>
        <v>15.365837778036065</v>
      </c>
    </row>
    <row r="31" spans="1:7" ht="15">
      <c r="A31" s="24"/>
      <c r="B31" s="15">
        <v>60078</v>
      </c>
      <c r="C31" s="16" t="s">
        <v>186</v>
      </c>
      <c r="D31" s="17">
        <v>0</v>
      </c>
      <c r="E31" s="19">
        <f>E32</f>
        <v>1970000</v>
      </c>
      <c r="F31" s="20">
        <v>0</v>
      </c>
      <c r="G31" s="46">
        <f t="shared" si="2"/>
        <v>0</v>
      </c>
    </row>
    <row r="32" spans="1:7" ht="15">
      <c r="A32" s="24"/>
      <c r="B32" s="15"/>
      <c r="C32" s="16" t="s">
        <v>16</v>
      </c>
      <c r="D32" s="19">
        <v>0</v>
      </c>
      <c r="E32" s="19">
        <v>1970000</v>
      </c>
      <c r="F32" s="20">
        <v>0</v>
      </c>
      <c r="G32" s="46">
        <f t="shared" si="2"/>
        <v>0</v>
      </c>
    </row>
    <row r="33" spans="1:7" ht="15">
      <c r="A33" s="23" t="s">
        <v>29</v>
      </c>
      <c r="B33" s="12"/>
      <c r="C33" s="13" t="s">
        <v>30</v>
      </c>
      <c r="D33" s="14">
        <f aca="true" t="shared" si="3" ref="D33:F34">D34</f>
        <v>65000</v>
      </c>
      <c r="E33" s="14">
        <f t="shared" si="3"/>
        <v>90332</v>
      </c>
      <c r="F33" s="18">
        <f t="shared" si="3"/>
        <v>51307</v>
      </c>
      <c r="G33" s="46">
        <f t="shared" si="2"/>
        <v>56.798255324801836</v>
      </c>
    </row>
    <row r="34" spans="1:7" ht="15">
      <c r="A34" s="24"/>
      <c r="B34" s="15" t="s">
        <v>31</v>
      </c>
      <c r="C34" s="16" t="s">
        <v>32</v>
      </c>
      <c r="D34" s="17">
        <f t="shared" si="3"/>
        <v>65000</v>
      </c>
      <c r="E34" s="17">
        <f t="shared" si="3"/>
        <v>90332</v>
      </c>
      <c r="F34" s="19">
        <f t="shared" si="3"/>
        <v>51307</v>
      </c>
      <c r="G34" s="46">
        <f t="shared" si="2"/>
        <v>56.798255324801836</v>
      </c>
    </row>
    <row r="35" spans="1:7" ht="15">
      <c r="A35" s="24"/>
      <c r="B35" s="15"/>
      <c r="C35" s="16" t="s">
        <v>16</v>
      </c>
      <c r="D35" s="17">
        <v>65000</v>
      </c>
      <c r="E35" s="17">
        <v>90332</v>
      </c>
      <c r="F35" s="19">
        <v>51307</v>
      </c>
      <c r="G35" s="46">
        <f t="shared" si="2"/>
        <v>56.798255324801836</v>
      </c>
    </row>
    <row r="36" spans="1:7" ht="15">
      <c r="A36" s="24"/>
      <c r="B36" s="15"/>
      <c r="C36" s="16" t="s">
        <v>26</v>
      </c>
      <c r="D36" s="17">
        <v>0</v>
      </c>
      <c r="E36" s="17">
        <v>4677</v>
      </c>
      <c r="F36" s="20">
        <v>4447</v>
      </c>
      <c r="G36" s="46">
        <f t="shared" si="2"/>
        <v>95.08231772503741</v>
      </c>
    </row>
    <row r="37" spans="1:7" ht="15">
      <c r="A37" s="23" t="s">
        <v>33</v>
      </c>
      <c r="B37" s="12"/>
      <c r="C37" s="13" t="s">
        <v>34</v>
      </c>
      <c r="D37" s="14">
        <f>D38</f>
        <v>180000</v>
      </c>
      <c r="E37" s="14">
        <f>E38</f>
        <v>257666</v>
      </c>
      <c r="F37" s="18">
        <f>F38</f>
        <v>172837</v>
      </c>
      <c r="G37" s="46">
        <f t="shared" si="2"/>
        <v>67.07792258194716</v>
      </c>
    </row>
    <row r="38" spans="1:7" ht="15">
      <c r="A38" s="24"/>
      <c r="B38" s="15" t="s">
        <v>35</v>
      </c>
      <c r="C38" s="16" t="s">
        <v>36</v>
      </c>
      <c r="D38" s="17">
        <v>180000</v>
      </c>
      <c r="E38" s="17">
        <f>E39</f>
        <v>257666</v>
      </c>
      <c r="F38" s="20">
        <f>F39</f>
        <v>172837</v>
      </c>
      <c r="G38" s="46">
        <f t="shared" si="2"/>
        <v>67.07792258194716</v>
      </c>
    </row>
    <row r="39" spans="1:7" ht="15">
      <c r="A39" s="24"/>
      <c r="B39" s="15"/>
      <c r="C39" s="16" t="s">
        <v>16</v>
      </c>
      <c r="D39" s="17">
        <v>180000</v>
      </c>
      <c r="E39" s="17">
        <v>257666</v>
      </c>
      <c r="F39" s="20">
        <v>172837</v>
      </c>
      <c r="G39" s="46">
        <f t="shared" si="2"/>
        <v>67.07792258194716</v>
      </c>
    </row>
    <row r="40" spans="1:7" ht="15">
      <c r="A40" s="24"/>
      <c r="B40" s="15"/>
      <c r="C40" s="16" t="s">
        <v>26</v>
      </c>
      <c r="D40" s="17">
        <v>0</v>
      </c>
      <c r="E40" s="17">
        <v>2700</v>
      </c>
      <c r="F40" s="20">
        <v>1501</v>
      </c>
      <c r="G40" s="46">
        <f t="shared" si="2"/>
        <v>55.592592592592595</v>
      </c>
    </row>
    <row r="41" spans="1:7" ht="15">
      <c r="A41" s="23" t="s">
        <v>37</v>
      </c>
      <c r="B41" s="12"/>
      <c r="C41" s="13" t="s">
        <v>38</v>
      </c>
      <c r="D41" s="14">
        <f>D42+D44+D46+D48</f>
        <v>483830</v>
      </c>
      <c r="E41" s="14">
        <f>E42+E44+E46+E48</f>
        <v>513830</v>
      </c>
      <c r="F41" s="18">
        <f>F42+F44+F46+F48</f>
        <v>256098</v>
      </c>
      <c r="G41" s="46">
        <f t="shared" si="2"/>
        <v>49.84099799544596</v>
      </c>
    </row>
    <row r="42" spans="1:7" ht="15">
      <c r="A42" s="23"/>
      <c r="B42" s="15">
        <v>71012</v>
      </c>
      <c r="C42" s="16" t="s">
        <v>172</v>
      </c>
      <c r="D42" s="17">
        <f>D43</f>
        <v>90000</v>
      </c>
      <c r="E42" s="19">
        <f>E43</f>
        <v>120000</v>
      </c>
      <c r="F42" s="19">
        <f>F43</f>
        <v>45000</v>
      </c>
      <c r="G42" s="46">
        <f t="shared" si="2"/>
        <v>37.5</v>
      </c>
    </row>
    <row r="43" spans="1:7" ht="15">
      <c r="A43" s="23"/>
      <c r="B43" s="12"/>
      <c r="C43" s="16" t="s">
        <v>16</v>
      </c>
      <c r="D43" s="17">
        <v>90000</v>
      </c>
      <c r="E43" s="19">
        <v>120000</v>
      </c>
      <c r="F43" s="19">
        <v>45000</v>
      </c>
      <c r="G43" s="46">
        <f t="shared" si="2"/>
        <v>37.5</v>
      </c>
    </row>
    <row r="44" spans="1:7" ht="15">
      <c r="A44" s="24"/>
      <c r="B44" s="15" t="s">
        <v>39</v>
      </c>
      <c r="C44" s="16" t="s">
        <v>40</v>
      </c>
      <c r="D44" s="17">
        <f>D45</f>
        <v>25000</v>
      </c>
      <c r="E44" s="17">
        <f>E45</f>
        <v>25000</v>
      </c>
      <c r="F44" s="19">
        <f>F45</f>
        <v>12500</v>
      </c>
      <c r="G44" s="46">
        <f t="shared" si="2"/>
        <v>50</v>
      </c>
    </row>
    <row r="45" spans="1:7" ht="15">
      <c r="A45" s="24"/>
      <c r="B45" s="15"/>
      <c r="C45" s="16" t="s">
        <v>16</v>
      </c>
      <c r="D45" s="17">
        <v>25000</v>
      </c>
      <c r="E45" s="17">
        <v>25000</v>
      </c>
      <c r="F45" s="19">
        <v>12500</v>
      </c>
      <c r="G45" s="46">
        <f t="shared" si="2"/>
        <v>50</v>
      </c>
    </row>
    <row r="46" spans="1:7" ht="15">
      <c r="A46" s="24"/>
      <c r="B46" s="15" t="s">
        <v>41</v>
      </c>
      <c r="C46" s="16" t="s">
        <v>42</v>
      </c>
      <c r="D46" s="17">
        <f>D47</f>
        <v>13980</v>
      </c>
      <c r="E46" s="17">
        <f>E47</f>
        <v>13980</v>
      </c>
      <c r="F46" s="19">
        <f>F47</f>
        <v>12000</v>
      </c>
      <c r="G46" s="46">
        <f t="shared" si="2"/>
        <v>85.83690987124464</v>
      </c>
    </row>
    <row r="47" spans="1:7" ht="15">
      <c r="A47" s="24"/>
      <c r="B47" s="15"/>
      <c r="C47" s="16" t="s">
        <v>16</v>
      </c>
      <c r="D47" s="17">
        <v>13980</v>
      </c>
      <c r="E47" s="17">
        <v>13980</v>
      </c>
      <c r="F47" s="19">
        <v>12000</v>
      </c>
      <c r="G47" s="46">
        <f t="shared" si="2"/>
        <v>85.83690987124464</v>
      </c>
    </row>
    <row r="48" spans="1:7" ht="15">
      <c r="A48" s="24"/>
      <c r="B48" s="15" t="s">
        <v>43</v>
      </c>
      <c r="C48" s="16" t="s">
        <v>44</v>
      </c>
      <c r="D48" s="17">
        <f>D49+D51</f>
        <v>354850</v>
      </c>
      <c r="E48" s="17">
        <f>E49+E51</f>
        <v>354850</v>
      </c>
      <c r="F48" s="19">
        <f>F49+F51</f>
        <v>186598</v>
      </c>
      <c r="G48" s="46">
        <f t="shared" si="2"/>
        <v>52.58503593067493</v>
      </c>
    </row>
    <row r="49" spans="1:7" ht="15">
      <c r="A49" s="24"/>
      <c r="B49" s="15"/>
      <c r="C49" s="16" t="s">
        <v>45</v>
      </c>
      <c r="D49" s="17">
        <v>304850</v>
      </c>
      <c r="E49" s="17">
        <v>305840</v>
      </c>
      <c r="F49" s="19">
        <v>137588</v>
      </c>
      <c r="G49" s="46">
        <f t="shared" si="2"/>
        <v>44.986921266021454</v>
      </c>
    </row>
    <row r="50" spans="1:7" ht="15">
      <c r="A50" s="24"/>
      <c r="B50" s="15"/>
      <c r="C50" s="16" t="s">
        <v>46</v>
      </c>
      <c r="D50" s="17">
        <v>230000</v>
      </c>
      <c r="E50" s="17">
        <v>230000</v>
      </c>
      <c r="F50" s="19">
        <v>113225</v>
      </c>
      <c r="G50" s="46">
        <f t="shared" si="2"/>
        <v>49.22826086956522</v>
      </c>
    </row>
    <row r="51" spans="1:7" ht="15">
      <c r="A51" s="24"/>
      <c r="B51" s="15"/>
      <c r="C51" s="16" t="s">
        <v>28</v>
      </c>
      <c r="D51" s="17">
        <v>50000</v>
      </c>
      <c r="E51" s="17">
        <v>49010</v>
      </c>
      <c r="F51" s="20">
        <v>49010</v>
      </c>
      <c r="G51" s="46">
        <f t="shared" si="2"/>
        <v>100</v>
      </c>
    </row>
    <row r="52" spans="1:7" ht="15">
      <c r="A52" s="23" t="s">
        <v>47</v>
      </c>
      <c r="B52" s="12"/>
      <c r="C52" s="13" t="s">
        <v>48</v>
      </c>
      <c r="D52" s="14">
        <f>D53+D56+D59+D66+D69</f>
        <v>7274720</v>
      </c>
      <c r="E52" s="14">
        <f>E53+E56+E59+E63+E66+E69</f>
        <v>7581220</v>
      </c>
      <c r="F52" s="18">
        <f>F53+F56+F59+F63+F66+F69</f>
        <v>3471424</v>
      </c>
      <c r="G52" s="46">
        <f t="shared" si="2"/>
        <v>45.789780536641864</v>
      </c>
    </row>
    <row r="53" spans="1:7" ht="15">
      <c r="A53" s="24"/>
      <c r="B53" s="15" t="s">
        <v>49</v>
      </c>
      <c r="C53" s="16" t="s">
        <v>50</v>
      </c>
      <c r="D53" s="17">
        <f>D54</f>
        <v>438820</v>
      </c>
      <c r="E53" s="17">
        <f>E54</f>
        <v>460605</v>
      </c>
      <c r="F53" s="19">
        <f>F54</f>
        <v>220564</v>
      </c>
      <c r="G53" s="46">
        <f aca="true" t="shared" si="4" ref="G53:G84">F53/E53*100</f>
        <v>47.88571552631865</v>
      </c>
    </row>
    <row r="54" spans="1:7" ht="15">
      <c r="A54" s="24"/>
      <c r="B54" s="15"/>
      <c r="C54" s="16" t="s">
        <v>51</v>
      </c>
      <c r="D54" s="17">
        <v>438820</v>
      </c>
      <c r="E54" s="17">
        <v>460605</v>
      </c>
      <c r="F54" s="19">
        <v>220564</v>
      </c>
      <c r="G54" s="46">
        <f t="shared" si="4"/>
        <v>47.88571552631865</v>
      </c>
    </row>
    <row r="55" spans="1:7" ht="15">
      <c r="A55" s="24"/>
      <c r="B55" s="15"/>
      <c r="C55" s="16" t="s">
        <v>52</v>
      </c>
      <c r="D55" s="17">
        <v>381750</v>
      </c>
      <c r="E55" s="17">
        <v>404261</v>
      </c>
      <c r="F55" s="19">
        <v>178699</v>
      </c>
      <c r="G55" s="46">
        <f t="shared" si="4"/>
        <v>44.203868293008725</v>
      </c>
    </row>
    <row r="56" spans="1:7" ht="15">
      <c r="A56" s="24"/>
      <c r="B56" s="15" t="s">
        <v>53</v>
      </c>
      <c r="C56" s="16" t="s">
        <v>54</v>
      </c>
      <c r="D56" s="17">
        <f>D57</f>
        <v>344000</v>
      </c>
      <c r="E56" s="17">
        <f>E57</f>
        <v>344000</v>
      </c>
      <c r="F56" s="19">
        <f>F57</f>
        <v>150778</v>
      </c>
      <c r="G56" s="46">
        <f t="shared" si="4"/>
        <v>43.830813953488374</v>
      </c>
    </row>
    <row r="57" spans="1:7" ht="15">
      <c r="A57" s="24"/>
      <c r="B57" s="15"/>
      <c r="C57" s="16" t="s">
        <v>16</v>
      </c>
      <c r="D57" s="17">
        <v>344000</v>
      </c>
      <c r="E57" s="17">
        <v>344000</v>
      </c>
      <c r="F57" s="19">
        <v>150778</v>
      </c>
      <c r="G57" s="46">
        <f t="shared" si="4"/>
        <v>43.830813953488374</v>
      </c>
    </row>
    <row r="58" spans="1:7" ht="15">
      <c r="A58" s="24"/>
      <c r="B58" s="15"/>
      <c r="C58" s="16" t="s">
        <v>55</v>
      </c>
      <c r="D58" s="17">
        <v>315000</v>
      </c>
      <c r="E58" s="17">
        <v>315000</v>
      </c>
      <c r="F58" s="19">
        <v>140853</v>
      </c>
      <c r="G58" s="46">
        <f t="shared" si="4"/>
        <v>44.7152380952381</v>
      </c>
    </row>
    <row r="59" spans="1:7" ht="15">
      <c r="A59" s="24"/>
      <c r="B59" s="15" t="s">
        <v>56</v>
      </c>
      <c r="C59" s="16" t="s">
        <v>57</v>
      </c>
      <c r="D59" s="17">
        <f>D60</f>
        <v>6369900</v>
      </c>
      <c r="E59" s="17">
        <f>E60+E62</f>
        <v>6592567</v>
      </c>
      <c r="F59" s="19">
        <f>F60</f>
        <v>2963859</v>
      </c>
      <c r="G59" s="46">
        <f t="shared" si="4"/>
        <v>44.9575863241132</v>
      </c>
    </row>
    <row r="60" spans="1:7" ht="15">
      <c r="A60" s="24"/>
      <c r="B60" s="15"/>
      <c r="C60" s="16" t="s">
        <v>16</v>
      </c>
      <c r="D60" s="17">
        <v>6369900</v>
      </c>
      <c r="E60" s="17">
        <v>6562567</v>
      </c>
      <c r="F60" s="19">
        <v>2963859</v>
      </c>
      <c r="G60" s="46">
        <f t="shared" si="4"/>
        <v>45.163104620493776</v>
      </c>
    </row>
    <row r="61" spans="1:7" ht="15">
      <c r="A61" s="24"/>
      <c r="B61" s="15"/>
      <c r="C61" s="16" t="s">
        <v>26</v>
      </c>
      <c r="D61" s="17">
        <v>4632500</v>
      </c>
      <c r="E61" s="17">
        <v>4816584</v>
      </c>
      <c r="F61" s="19">
        <v>2181484</v>
      </c>
      <c r="G61" s="46">
        <f t="shared" si="4"/>
        <v>45.291102573940364</v>
      </c>
    </row>
    <row r="62" spans="1:7" ht="15">
      <c r="A62" s="24"/>
      <c r="B62" s="15"/>
      <c r="C62" s="16" t="s">
        <v>27</v>
      </c>
      <c r="D62" s="17">
        <v>0</v>
      </c>
      <c r="E62" s="17">
        <v>30000</v>
      </c>
      <c r="F62" s="19">
        <v>0</v>
      </c>
      <c r="G62" s="46">
        <f t="shared" si="4"/>
        <v>0</v>
      </c>
    </row>
    <row r="63" spans="1:7" ht="15">
      <c r="A63" s="24"/>
      <c r="B63" s="15">
        <v>75045</v>
      </c>
      <c r="C63" s="16" t="s">
        <v>190</v>
      </c>
      <c r="D63" s="17">
        <v>0</v>
      </c>
      <c r="E63" s="17">
        <f>E64</f>
        <v>53728</v>
      </c>
      <c r="F63" s="19">
        <f>F64</f>
        <v>53729</v>
      </c>
      <c r="G63" s="46">
        <f t="shared" si="4"/>
        <v>100.00186122692078</v>
      </c>
    </row>
    <row r="64" spans="1:7" ht="15">
      <c r="A64" s="24"/>
      <c r="B64" s="15"/>
      <c r="C64" s="16" t="s">
        <v>16</v>
      </c>
      <c r="D64" s="17">
        <v>0</v>
      </c>
      <c r="E64" s="17">
        <v>53728</v>
      </c>
      <c r="F64" s="19">
        <v>53729</v>
      </c>
      <c r="G64" s="46">
        <f t="shared" si="4"/>
        <v>100.00186122692078</v>
      </c>
    </row>
    <row r="65" spans="1:7" ht="15">
      <c r="A65" s="24"/>
      <c r="B65" s="15"/>
      <c r="C65" s="16" t="s">
        <v>26</v>
      </c>
      <c r="D65" s="17">
        <v>0</v>
      </c>
      <c r="E65" s="17">
        <v>13881</v>
      </c>
      <c r="F65" s="19">
        <v>13882</v>
      </c>
      <c r="G65" s="46">
        <f t="shared" si="4"/>
        <v>100.00720409192421</v>
      </c>
    </row>
    <row r="66" spans="1:10" ht="15">
      <c r="A66" s="24"/>
      <c r="B66" s="15">
        <v>75075</v>
      </c>
      <c r="C66" s="16" t="s">
        <v>59</v>
      </c>
      <c r="D66" s="17">
        <f>D67</f>
        <v>50000</v>
      </c>
      <c r="E66" s="17">
        <f>E67</f>
        <v>50000</v>
      </c>
      <c r="F66" s="19">
        <f>F67</f>
        <v>35191</v>
      </c>
      <c r="G66" s="46">
        <f t="shared" si="4"/>
        <v>70.382</v>
      </c>
      <c r="I66" s="47"/>
      <c r="J66" s="47">
        <v>262938</v>
      </c>
    </row>
    <row r="67" spans="1:10" ht="15">
      <c r="A67" s="24"/>
      <c r="B67" s="15"/>
      <c r="C67" s="16" t="s">
        <v>58</v>
      </c>
      <c r="D67" s="17">
        <v>50000</v>
      </c>
      <c r="E67" s="17">
        <v>50000</v>
      </c>
      <c r="F67" s="19">
        <v>35191</v>
      </c>
      <c r="G67" s="46">
        <f t="shared" si="4"/>
        <v>70.382</v>
      </c>
      <c r="I67" s="47"/>
      <c r="J67" s="47">
        <v>14086</v>
      </c>
    </row>
    <row r="68" spans="1:10" ht="15">
      <c r="A68" s="24"/>
      <c r="B68" s="15"/>
      <c r="C68" s="16" t="s">
        <v>193</v>
      </c>
      <c r="D68" s="17">
        <v>20000</v>
      </c>
      <c r="E68" s="17">
        <v>18000</v>
      </c>
      <c r="F68" s="19">
        <v>9000</v>
      </c>
      <c r="G68" s="46">
        <f t="shared" si="4"/>
        <v>50</v>
      </c>
      <c r="I68" s="47"/>
      <c r="J68" s="47"/>
    </row>
    <row r="69" spans="1:10" ht="15">
      <c r="A69" s="24"/>
      <c r="B69" s="15" t="s">
        <v>60</v>
      </c>
      <c r="C69" s="16" t="s">
        <v>11</v>
      </c>
      <c r="D69" s="17">
        <f>D70</f>
        <v>72000</v>
      </c>
      <c r="E69" s="17">
        <f>E70</f>
        <v>80320</v>
      </c>
      <c r="F69" s="20">
        <f>F70</f>
        <v>47303</v>
      </c>
      <c r="G69" s="46">
        <f t="shared" si="4"/>
        <v>58.893177290836654</v>
      </c>
      <c r="I69" s="47"/>
      <c r="J69" s="47">
        <v>4805</v>
      </c>
    </row>
    <row r="70" spans="1:10" ht="15">
      <c r="A70" s="24"/>
      <c r="B70" s="15"/>
      <c r="C70" s="16" t="s">
        <v>16</v>
      </c>
      <c r="D70" s="17">
        <v>72000</v>
      </c>
      <c r="E70" s="17">
        <v>80320</v>
      </c>
      <c r="F70" s="20">
        <v>47303</v>
      </c>
      <c r="G70" s="46">
        <f t="shared" si="4"/>
        <v>58.893177290836654</v>
      </c>
      <c r="I70" s="47"/>
      <c r="J70" s="47">
        <v>111564</v>
      </c>
    </row>
    <row r="71" spans="1:10" ht="15">
      <c r="A71" s="23" t="s">
        <v>61</v>
      </c>
      <c r="B71" s="12"/>
      <c r="C71" s="13" t="s">
        <v>62</v>
      </c>
      <c r="D71" s="18">
        <f aca="true" t="shared" si="5" ref="D71:F72">D72</f>
        <v>900</v>
      </c>
      <c r="E71" s="14">
        <f t="shared" si="5"/>
        <v>900</v>
      </c>
      <c r="F71" s="18">
        <f t="shared" si="5"/>
        <v>390</v>
      </c>
      <c r="G71" s="46">
        <f t="shared" si="4"/>
        <v>43.333333333333336</v>
      </c>
      <c r="H71" s="8">
        <f>SUM(E16+E19+E22+E25+E28+E32+E35+E39+E43+E45+E47+E49+E54+E57+E60+E64+E67+E70)</f>
        <v>12592692</v>
      </c>
      <c r="I71" s="8">
        <f>SUM(F16+F19+F22+F25+F28+F32+F35+F39+F43+F45+F47+F49+F54+F57+F60+F64+F67+F70)</f>
        <v>5112510</v>
      </c>
      <c r="J71" s="47">
        <v>258316</v>
      </c>
    </row>
    <row r="72" spans="1:10" ht="15">
      <c r="A72" s="23"/>
      <c r="B72" s="15" t="s">
        <v>63</v>
      </c>
      <c r="C72" s="16" t="s">
        <v>64</v>
      </c>
      <c r="D72" s="19">
        <f t="shared" si="5"/>
        <v>900</v>
      </c>
      <c r="E72" s="17">
        <f t="shared" si="5"/>
        <v>900</v>
      </c>
      <c r="F72" s="19">
        <f t="shared" si="5"/>
        <v>390</v>
      </c>
      <c r="G72" s="46">
        <f t="shared" si="4"/>
        <v>43.333333333333336</v>
      </c>
      <c r="I72" s="47"/>
      <c r="J72" s="47">
        <v>3184364</v>
      </c>
    </row>
    <row r="73" spans="1:10" ht="15">
      <c r="A73" s="23"/>
      <c r="B73" s="12"/>
      <c r="C73" s="16" t="s">
        <v>58</v>
      </c>
      <c r="D73" s="19">
        <v>900</v>
      </c>
      <c r="E73" s="17">
        <v>900</v>
      </c>
      <c r="F73" s="19">
        <v>390</v>
      </c>
      <c r="G73" s="46">
        <f t="shared" si="4"/>
        <v>43.333333333333336</v>
      </c>
      <c r="I73" s="10"/>
      <c r="J73" s="10">
        <v>240956</v>
      </c>
    </row>
    <row r="74" spans="1:10" ht="16.5" customHeight="1">
      <c r="A74" s="23" t="s">
        <v>65</v>
      </c>
      <c r="B74" s="12"/>
      <c r="C74" s="13" t="s">
        <v>66</v>
      </c>
      <c r="D74" s="14">
        <f>D75+D77+D79</f>
        <v>18000</v>
      </c>
      <c r="E74" s="14">
        <f>E75+E77+E79</f>
        <v>19000</v>
      </c>
      <c r="F74" s="18">
        <f>F77+F79</f>
        <v>9911</v>
      </c>
      <c r="G74" s="46">
        <f t="shared" si="4"/>
        <v>52.16315789473684</v>
      </c>
      <c r="I74" s="47"/>
      <c r="J74" s="47">
        <v>1836188</v>
      </c>
    </row>
    <row r="75" spans="1:10" ht="16.5" customHeight="1">
      <c r="A75" s="23"/>
      <c r="B75" s="38">
        <v>75414</v>
      </c>
      <c r="C75" s="39" t="s">
        <v>191</v>
      </c>
      <c r="D75" s="40">
        <v>1000</v>
      </c>
      <c r="E75" s="40">
        <f>E76</f>
        <v>1000</v>
      </c>
      <c r="F75" s="20">
        <v>0</v>
      </c>
      <c r="G75" s="46">
        <f t="shared" si="4"/>
        <v>0</v>
      </c>
      <c r="I75" s="47"/>
      <c r="J75" s="47"/>
    </row>
    <row r="76" spans="1:10" ht="16.5" customHeight="1">
      <c r="A76" s="23"/>
      <c r="B76" s="12"/>
      <c r="C76" s="16" t="s">
        <v>58</v>
      </c>
      <c r="D76" s="40">
        <v>1000</v>
      </c>
      <c r="E76" s="40">
        <v>1000</v>
      </c>
      <c r="F76" s="20">
        <v>0</v>
      </c>
      <c r="G76" s="46">
        <f t="shared" si="4"/>
        <v>0</v>
      </c>
      <c r="I76" s="47"/>
      <c r="J76" s="47"/>
    </row>
    <row r="77" spans="1:10" ht="15">
      <c r="A77" s="24"/>
      <c r="B77" s="15" t="s">
        <v>68</v>
      </c>
      <c r="C77" s="16" t="s">
        <v>69</v>
      </c>
      <c r="D77" s="17">
        <f>D78</f>
        <v>6500</v>
      </c>
      <c r="E77" s="17">
        <f>E78</f>
        <v>7500</v>
      </c>
      <c r="F77" s="19">
        <f>F78</f>
        <v>2169</v>
      </c>
      <c r="G77" s="46">
        <f t="shared" si="4"/>
        <v>28.92</v>
      </c>
      <c r="I77" s="47"/>
      <c r="J77" s="47">
        <v>554863</v>
      </c>
    </row>
    <row r="78" spans="1:10" ht="15">
      <c r="A78" s="24"/>
      <c r="B78" s="15"/>
      <c r="C78" s="16" t="s">
        <v>58</v>
      </c>
      <c r="D78" s="17">
        <v>6500</v>
      </c>
      <c r="E78" s="17">
        <v>7500</v>
      </c>
      <c r="F78" s="19">
        <v>2169</v>
      </c>
      <c r="G78" s="46">
        <f t="shared" si="4"/>
        <v>28.92</v>
      </c>
      <c r="I78" s="47"/>
      <c r="J78" s="47">
        <v>1455920</v>
      </c>
    </row>
    <row r="79" spans="1:10" ht="15">
      <c r="A79" s="24"/>
      <c r="B79" s="15" t="s">
        <v>70</v>
      </c>
      <c r="C79" s="16" t="s">
        <v>11</v>
      </c>
      <c r="D79" s="17">
        <f>D80</f>
        <v>10500</v>
      </c>
      <c r="E79" s="17">
        <f>E80</f>
        <v>10500</v>
      </c>
      <c r="F79" s="19">
        <f>F80</f>
        <v>7742</v>
      </c>
      <c r="G79" s="46">
        <f t="shared" si="4"/>
        <v>73.73333333333333</v>
      </c>
      <c r="I79" s="47"/>
      <c r="J79" s="47">
        <v>190248</v>
      </c>
    </row>
    <row r="80" spans="1:10" ht="15">
      <c r="A80" s="24"/>
      <c r="B80" s="15"/>
      <c r="C80" s="16" t="s">
        <v>58</v>
      </c>
      <c r="D80" s="17">
        <v>10500</v>
      </c>
      <c r="E80" s="17">
        <v>10500</v>
      </c>
      <c r="F80" s="19">
        <v>7742</v>
      </c>
      <c r="G80" s="46">
        <f t="shared" si="4"/>
        <v>73.73333333333333</v>
      </c>
      <c r="I80" s="47"/>
      <c r="J80" s="47">
        <v>17662</v>
      </c>
    </row>
    <row r="81" spans="1:10" ht="15">
      <c r="A81" s="23" t="s">
        <v>71</v>
      </c>
      <c r="B81" s="12"/>
      <c r="C81" s="13" t="s">
        <v>72</v>
      </c>
      <c r="D81" s="14">
        <f aca="true" t="shared" si="6" ref="D81:F82">D82</f>
        <v>1500000</v>
      </c>
      <c r="E81" s="14">
        <f t="shared" si="6"/>
        <v>1500000</v>
      </c>
      <c r="F81" s="18">
        <f t="shared" si="6"/>
        <v>558790</v>
      </c>
      <c r="G81" s="46">
        <f t="shared" si="4"/>
        <v>37.25266666666667</v>
      </c>
      <c r="I81" s="47"/>
      <c r="J81" s="47">
        <v>660</v>
      </c>
    </row>
    <row r="82" spans="1:10" ht="30.75">
      <c r="A82" s="24"/>
      <c r="B82" s="15" t="s">
        <v>73</v>
      </c>
      <c r="C82" s="16" t="s">
        <v>171</v>
      </c>
      <c r="D82" s="17">
        <f t="shared" si="6"/>
        <v>1500000</v>
      </c>
      <c r="E82" s="17">
        <f t="shared" si="6"/>
        <v>1500000</v>
      </c>
      <c r="F82" s="19">
        <f t="shared" si="6"/>
        <v>558790</v>
      </c>
      <c r="G82" s="46">
        <f t="shared" si="4"/>
        <v>37.25266666666667</v>
      </c>
      <c r="I82" s="47"/>
      <c r="J82" s="47">
        <v>565651</v>
      </c>
    </row>
    <row r="83" spans="1:10" ht="15">
      <c r="A83" s="24"/>
      <c r="B83" s="15"/>
      <c r="C83" s="16" t="s">
        <v>16</v>
      </c>
      <c r="D83" s="17">
        <v>1500000</v>
      </c>
      <c r="E83" s="17">
        <v>1500000</v>
      </c>
      <c r="F83" s="19">
        <v>558790</v>
      </c>
      <c r="G83" s="46">
        <f t="shared" si="4"/>
        <v>37.25266666666667</v>
      </c>
      <c r="I83" s="47"/>
      <c r="J83" s="47">
        <v>3240734</v>
      </c>
    </row>
    <row r="84" spans="1:10" ht="15">
      <c r="A84" s="23" t="s">
        <v>74</v>
      </c>
      <c r="B84" s="12"/>
      <c r="C84" s="13" t="s">
        <v>75</v>
      </c>
      <c r="D84" s="18">
        <f>D85</f>
        <v>350000</v>
      </c>
      <c r="E84" s="18">
        <f>E85</f>
        <v>423471</v>
      </c>
      <c r="F84" s="18">
        <v>0</v>
      </c>
      <c r="G84" s="46">
        <f t="shared" si="4"/>
        <v>0</v>
      </c>
      <c r="I84" s="47"/>
      <c r="J84" s="47">
        <v>34376</v>
      </c>
    </row>
    <row r="85" spans="1:10" ht="15">
      <c r="A85" s="23"/>
      <c r="B85" s="15" t="s">
        <v>76</v>
      </c>
      <c r="C85" s="16" t="s">
        <v>77</v>
      </c>
      <c r="D85" s="19">
        <v>350000</v>
      </c>
      <c r="E85" s="19">
        <v>423471</v>
      </c>
      <c r="F85" s="18">
        <v>0</v>
      </c>
      <c r="G85" s="46">
        <f>F85/E85*100</f>
        <v>0</v>
      </c>
      <c r="I85" s="47"/>
      <c r="J85" s="47">
        <v>302092</v>
      </c>
    </row>
    <row r="86" spans="1:10" ht="15">
      <c r="A86" s="23"/>
      <c r="B86" s="15"/>
      <c r="C86" s="21" t="s">
        <v>178</v>
      </c>
      <c r="D86" s="17">
        <v>0</v>
      </c>
      <c r="E86" s="17">
        <v>0</v>
      </c>
      <c r="F86" s="18">
        <v>0</v>
      </c>
      <c r="G86" s="46">
        <v>0</v>
      </c>
      <c r="I86" s="47"/>
      <c r="J86" s="47">
        <v>1533606</v>
      </c>
    </row>
    <row r="87" spans="1:10" ht="15">
      <c r="A87" s="23"/>
      <c r="B87" s="15"/>
      <c r="C87" s="16" t="s">
        <v>175</v>
      </c>
      <c r="D87" s="17">
        <v>0</v>
      </c>
      <c r="E87" s="17">
        <v>0</v>
      </c>
      <c r="F87" s="18">
        <v>0</v>
      </c>
      <c r="G87" s="46">
        <v>0</v>
      </c>
      <c r="I87" s="47"/>
      <c r="J87" s="47">
        <v>110737</v>
      </c>
    </row>
    <row r="88" spans="1:10" ht="15">
      <c r="A88" s="23" t="s">
        <v>78</v>
      </c>
      <c r="B88" s="12"/>
      <c r="C88" s="13" t="s">
        <v>79</v>
      </c>
      <c r="D88" s="14">
        <f>D89+D93+D97+D102+D104+D107+D110+D113+D116+D118</f>
        <v>9712769</v>
      </c>
      <c r="E88" s="14">
        <f>E89+E93+E97+E102+E104+E107+E110+E113+E116+E118</f>
        <v>10091324</v>
      </c>
      <c r="F88" s="18">
        <f>F89+F93+F97+F102+F104+F107+F110+F113+F116+F118</f>
        <v>4692594</v>
      </c>
      <c r="G88" s="46">
        <f aca="true" t="shared" si="7" ref="G88:G95">F88/E88*100</f>
        <v>46.50127178554568</v>
      </c>
      <c r="I88" s="47"/>
      <c r="J88" s="47">
        <v>112369</v>
      </c>
    </row>
    <row r="89" spans="1:10" ht="15">
      <c r="A89" s="24"/>
      <c r="B89" s="15" t="s">
        <v>80</v>
      </c>
      <c r="C89" s="16" t="s">
        <v>81</v>
      </c>
      <c r="D89" s="17">
        <f>D90</f>
        <v>1199247</v>
      </c>
      <c r="E89" s="17">
        <f>E90</f>
        <v>1241976</v>
      </c>
      <c r="F89" s="19">
        <f>F90</f>
        <v>582949</v>
      </c>
      <c r="G89" s="46">
        <f t="shared" si="7"/>
        <v>46.937219398764555</v>
      </c>
      <c r="I89" s="47"/>
      <c r="J89" s="47">
        <v>1029207</v>
      </c>
    </row>
    <row r="90" spans="1:10" ht="15">
      <c r="A90" s="24"/>
      <c r="B90" s="15"/>
      <c r="C90" s="16" t="s">
        <v>16</v>
      </c>
      <c r="D90" s="17">
        <v>1199247</v>
      </c>
      <c r="E90" s="17">
        <v>1241976</v>
      </c>
      <c r="F90" s="19">
        <v>582949</v>
      </c>
      <c r="G90" s="46">
        <f t="shared" si="7"/>
        <v>46.937219398764555</v>
      </c>
      <c r="I90" s="47"/>
      <c r="J90" s="47">
        <v>510</v>
      </c>
    </row>
    <row r="91" spans="1:10" ht="15">
      <c r="A91" s="24"/>
      <c r="B91" s="15"/>
      <c r="C91" s="16" t="s">
        <v>26</v>
      </c>
      <c r="D91" s="17">
        <v>508218</v>
      </c>
      <c r="E91" s="17">
        <v>549432</v>
      </c>
      <c r="F91" s="19">
        <v>226153</v>
      </c>
      <c r="G91" s="46">
        <f t="shared" si="7"/>
        <v>41.16123560331397</v>
      </c>
      <c r="I91" s="47"/>
      <c r="J91" s="47">
        <v>394156</v>
      </c>
    </row>
    <row r="92" spans="1:10" ht="15">
      <c r="A92" s="24"/>
      <c r="B92" s="15"/>
      <c r="C92" s="16" t="s">
        <v>82</v>
      </c>
      <c r="D92" s="17">
        <v>626796</v>
      </c>
      <c r="E92" s="17">
        <v>626796</v>
      </c>
      <c r="F92" s="19">
        <v>319060</v>
      </c>
      <c r="G92" s="46">
        <f t="shared" si="7"/>
        <v>50.90332420755716</v>
      </c>
      <c r="I92" s="47"/>
      <c r="J92" s="47">
        <v>223114</v>
      </c>
    </row>
    <row r="93" spans="1:10" ht="15">
      <c r="A93" s="24"/>
      <c r="B93" s="15" t="s">
        <v>83</v>
      </c>
      <c r="C93" s="16" t="s">
        <v>84</v>
      </c>
      <c r="D93" s="17">
        <f>D94+D96</f>
        <v>3476746</v>
      </c>
      <c r="E93" s="17">
        <f>E94</f>
        <v>3313880</v>
      </c>
      <c r="F93" s="19">
        <f>F94</f>
        <v>1592403</v>
      </c>
      <c r="G93" s="46">
        <f t="shared" si="7"/>
        <v>48.052524533175614</v>
      </c>
      <c r="I93" s="47"/>
      <c r="J93" s="47">
        <v>706298</v>
      </c>
    </row>
    <row r="94" spans="1:10" ht="15">
      <c r="A94" s="24"/>
      <c r="B94" s="15"/>
      <c r="C94" s="16" t="s">
        <v>16</v>
      </c>
      <c r="D94" s="17">
        <v>3436746</v>
      </c>
      <c r="E94" s="17">
        <v>3313880</v>
      </c>
      <c r="F94" s="19">
        <v>1592403</v>
      </c>
      <c r="G94" s="46">
        <f t="shared" si="7"/>
        <v>48.052524533175614</v>
      </c>
      <c r="I94" s="47"/>
      <c r="J94" s="47">
        <f>SUM(J66:J93)</f>
        <v>16385420</v>
      </c>
    </row>
    <row r="95" spans="1:7" ht="15">
      <c r="A95" s="24"/>
      <c r="B95" s="15"/>
      <c r="C95" s="16" t="s">
        <v>26</v>
      </c>
      <c r="D95" s="17">
        <v>2897548</v>
      </c>
      <c r="E95" s="17">
        <v>2841213</v>
      </c>
      <c r="F95" s="19">
        <v>1339170</v>
      </c>
      <c r="G95" s="46">
        <f t="shared" si="7"/>
        <v>47.13374182083497</v>
      </c>
    </row>
    <row r="96" spans="1:7" ht="15">
      <c r="A96" s="24"/>
      <c r="B96" s="15"/>
      <c r="C96" s="16" t="s">
        <v>67</v>
      </c>
      <c r="D96" s="19">
        <v>40000</v>
      </c>
      <c r="E96" s="17">
        <v>0</v>
      </c>
      <c r="F96" s="19">
        <v>0</v>
      </c>
      <c r="G96" s="46">
        <v>0</v>
      </c>
    </row>
    <row r="97" spans="1:7" ht="15">
      <c r="A97" s="24"/>
      <c r="B97" s="15" t="s">
        <v>85</v>
      </c>
      <c r="C97" s="16" t="s">
        <v>86</v>
      </c>
      <c r="D97" s="17">
        <f>D98+D100</f>
        <v>1362541</v>
      </c>
      <c r="E97" s="17">
        <v>1438021</v>
      </c>
      <c r="F97" s="19">
        <f>F98</f>
        <v>621733</v>
      </c>
      <c r="G97" s="46">
        <f aca="true" t="shared" si="8" ref="G97:G128">F97/E97*100</f>
        <v>43.23532132006417</v>
      </c>
    </row>
    <row r="98" spans="1:7" ht="15">
      <c r="A98" s="24"/>
      <c r="B98" s="15"/>
      <c r="C98" s="16" t="s">
        <v>16</v>
      </c>
      <c r="D98" s="17">
        <v>1340994</v>
      </c>
      <c r="E98" s="17">
        <f>E97-E100</f>
        <v>1416474</v>
      </c>
      <c r="F98" s="19">
        <v>621733</v>
      </c>
      <c r="G98" s="46">
        <f t="shared" si="8"/>
        <v>43.89300474276266</v>
      </c>
    </row>
    <row r="99" spans="1:7" ht="15">
      <c r="A99" s="24"/>
      <c r="B99" s="15"/>
      <c r="C99" s="16" t="s">
        <v>26</v>
      </c>
      <c r="D99" s="17">
        <v>933163</v>
      </c>
      <c r="E99" s="17">
        <v>1008643</v>
      </c>
      <c r="F99" s="19">
        <v>438835</v>
      </c>
      <c r="G99" s="46">
        <f t="shared" si="8"/>
        <v>43.50746498017634</v>
      </c>
    </row>
    <row r="100" spans="1:7" ht="15">
      <c r="A100" s="24"/>
      <c r="B100" s="15"/>
      <c r="C100" s="16" t="s">
        <v>188</v>
      </c>
      <c r="D100" s="17">
        <v>21547</v>
      </c>
      <c r="E100" s="17">
        <v>21547</v>
      </c>
      <c r="F100" s="19"/>
      <c r="G100" s="46">
        <f t="shared" si="8"/>
        <v>0</v>
      </c>
    </row>
    <row r="101" spans="1:7" ht="15">
      <c r="A101" s="24"/>
      <c r="B101" s="15"/>
      <c r="C101" s="16" t="s">
        <v>87</v>
      </c>
      <c r="D101" s="17">
        <v>221222</v>
      </c>
      <c r="E101" s="17">
        <v>221222</v>
      </c>
      <c r="F101" s="19">
        <v>99974</v>
      </c>
      <c r="G101" s="46">
        <f t="shared" si="8"/>
        <v>45.191707877155075</v>
      </c>
    </row>
    <row r="102" spans="1:7" ht="15">
      <c r="A102" s="24"/>
      <c r="B102" s="15" t="s">
        <v>88</v>
      </c>
      <c r="C102" s="16" t="s">
        <v>89</v>
      </c>
      <c r="D102" s="17">
        <f>D103</f>
        <v>41950</v>
      </c>
      <c r="E102" s="17">
        <f>E103</f>
        <v>34950</v>
      </c>
      <c r="F102" s="19">
        <f>F103</f>
        <v>9703</v>
      </c>
      <c r="G102" s="46">
        <f t="shared" si="8"/>
        <v>27.762517882689558</v>
      </c>
    </row>
    <row r="103" spans="1:7" ht="15">
      <c r="A103" s="24"/>
      <c r="B103" s="15"/>
      <c r="C103" s="16" t="s">
        <v>90</v>
      </c>
      <c r="D103" s="17">
        <v>41950</v>
      </c>
      <c r="E103" s="17">
        <v>34950</v>
      </c>
      <c r="F103" s="19">
        <v>9703</v>
      </c>
      <c r="G103" s="46">
        <f t="shared" si="8"/>
        <v>27.762517882689558</v>
      </c>
    </row>
    <row r="104" spans="1:7" ht="15">
      <c r="A104" s="24"/>
      <c r="B104" s="15" t="s">
        <v>91</v>
      </c>
      <c r="C104" s="16" t="s">
        <v>92</v>
      </c>
      <c r="D104" s="17">
        <f>D105</f>
        <v>2032165</v>
      </c>
      <c r="E104" s="17">
        <f>E105</f>
        <v>2375030</v>
      </c>
      <c r="F104" s="19">
        <f>F105</f>
        <v>1099579</v>
      </c>
      <c r="G104" s="46">
        <f t="shared" si="8"/>
        <v>46.29747834764192</v>
      </c>
    </row>
    <row r="105" spans="1:7" ht="15">
      <c r="A105" s="24"/>
      <c r="B105" s="15"/>
      <c r="C105" s="16" t="s">
        <v>16</v>
      </c>
      <c r="D105" s="17">
        <v>2032165</v>
      </c>
      <c r="E105" s="17">
        <v>2375030</v>
      </c>
      <c r="F105" s="19">
        <v>1099579</v>
      </c>
      <c r="G105" s="46">
        <f t="shared" si="8"/>
        <v>46.29747834764192</v>
      </c>
    </row>
    <row r="106" spans="1:7" ht="15">
      <c r="A106" s="24"/>
      <c r="B106" s="15"/>
      <c r="C106" s="16" t="s">
        <v>26</v>
      </c>
      <c r="D106" s="17">
        <v>1765098</v>
      </c>
      <c r="E106" s="17">
        <v>1919550</v>
      </c>
      <c r="F106" s="19">
        <v>884741</v>
      </c>
      <c r="G106" s="46">
        <f t="shared" si="8"/>
        <v>46.09106300955953</v>
      </c>
    </row>
    <row r="107" spans="1:7" ht="15">
      <c r="A107" s="24"/>
      <c r="B107" s="15" t="s">
        <v>93</v>
      </c>
      <c r="C107" s="16" t="s">
        <v>94</v>
      </c>
      <c r="D107" s="17">
        <f>D108</f>
        <v>201257</v>
      </c>
      <c r="E107" s="17">
        <f>E108</f>
        <v>213174</v>
      </c>
      <c r="F107" s="19">
        <f>F108</f>
        <v>157221</v>
      </c>
      <c r="G107" s="46">
        <f t="shared" si="8"/>
        <v>73.75242759435953</v>
      </c>
    </row>
    <row r="108" spans="1:7" ht="15">
      <c r="A108" s="24"/>
      <c r="B108" s="15"/>
      <c r="C108" s="16" t="s">
        <v>16</v>
      </c>
      <c r="D108" s="17">
        <v>201257</v>
      </c>
      <c r="E108" s="17">
        <v>213174</v>
      </c>
      <c r="F108" s="19">
        <v>157221</v>
      </c>
      <c r="G108" s="46">
        <f t="shared" si="8"/>
        <v>73.75242759435953</v>
      </c>
    </row>
    <row r="109" spans="1:7" ht="15">
      <c r="A109" s="24"/>
      <c r="B109" s="15"/>
      <c r="C109" s="16" t="s">
        <v>26</v>
      </c>
      <c r="D109" s="17">
        <v>163465</v>
      </c>
      <c r="E109" s="17">
        <v>175382</v>
      </c>
      <c r="F109" s="19">
        <v>140625</v>
      </c>
      <c r="G109" s="46">
        <f t="shared" si="8"/>
        <v>80.18211675086383</v>
      </c>
    </row>
    <row r="110" spans="1:7" ht="15">
      <c r="A110" s="24"/>
      <c r="B110" s="15" t="s">
        <v>95</v>
      </c>
      <c r="C110" s="16" t="s">
        <v>96</v>
      </c>
      <c r="D110" s="17">
        <f>D111</f>
        <v>1010165</v>
      </c>
      <c r="E110" s="17">
        <f>E111</f>
        <v>1078495</v>
      </c>
      <c r="F110" s="19">
        <f>F111</f>
        <v>433909</v>
      </c>
      <c r="G110" s="46">
        <f t="shared" si="8"/>
        <v>40.23282444517592</v>
      </c>
    </row>
    <row r="111" spans="1:7" ht="15">
      <c r="A111" s="24"/>
      <c r="B111" s="15"/>
      <c r="C111" s="16" t="s">
        <v>16</v>
      </c>
      <c r="D111" s="17">
        <v>1010165</v>
      </c>
      <c r="E111" s="17">
        <v>1078495</v>
      </c>
      <c r="F111" s="19">
        <v>433909</v>
      </c>
      <c r="G111" s="46">
        <f t="shared" si="8"/>
        <v>40.23282444517592</v>
      </c>
    </row>
    <row r="112" spans="1:7" ht="15">
      <c r="A112" s="24"/>
      <c r="B112" s="15"/>
      <c r="C112" s="16" t="s">
        <v>26</v>
      </c>
      <c r="D112" s="17">
        <v>841662</v>
      </c>
      <c r="E112" s="17">
        <v>909992</v>
      </c>
      <c r="F112" s="19">
        <v>368511</v>
      </c>
      <c r="G112" s="46">
        <f t="shared" si="8"/>
        <v>40.496070295123474</v>
      </c>
    </row>
    <row r="113" spans="1:7" ht="15">
      <c r="A113" s="24"/>
      <c r="B113" s="15" t="s">
        <v>97</v>
      </c>
      <c r="C113" s="16" t="s">
        <v>98</v>
      </c>
      <c r="D113" s="17">
        <f>D114</f>
        <v>160608</v>
      </c>
      <c r="E113" s="17">
        <f>E114</f>
        <v>166862</v>
      </c>
      <c r="F113" s="19">
        <f>F114</f>
        <v>74320</v>
      </c>
      <c r="G113" s="46">
        <f t="shared" si="8"/>
        <v>44.53979935515576</v>
      </c>
    </row>
    <row r="114" spans="1:7" ht="15">
      <c r="A114" s="24"/>
      <c r="B114" s="15"/>
      <c r="C114" s="16" t="s">
        <v>51</v>
      </c>
      <c r="D114" s="17">
        <v>160608</v>
      </c>
      <c r="E114" s="17">
        <v>166862</v>
      </c>
      <c r="F114" s="19">
        <v>74320</v>
      </c>
      <c r="G114" s="44">
        <f t="shared" si="8"/>
        <v>44.53979935515576</v>
      </c>
    </row>
    <row r="115" spans="1:7" ht="15">
      <c r="A115" s="24"/>
      <c r="B115" s="15"/>
      <c r="C115" s="16" t="s">
        <v>99</v>
      </c>
      <c r="D115" s="17">
        <v>77394</v>
      </c>
      <c r="E115" s="17">
        <v>83648</v>
      </c>
      <c r="F115" s="19">
        <v>42272</v>
      </c>
      <c r="G115" s="46">
        <f t="shared" si="8"/>
        <v>50.53557765876052</v>
      </c>
    </row>
    <row r="116" spans="1:7" ht="15">
      <c r="A116" s="24"/>
      <c r="B116" s="15" t="s">
        <v>100</v>
      </c>
      <c r="C116" s="16" t="s">
        <v>101</v>
      </c>
      <c r="D116" s="17">
        <f>D117</f>
        <v>47951</v>
      </c>
      <c r="E116" s="17">
        <f>E117</f>
        <v>47188</v>
      </c>
      <c r="F116" s="19">
        <f>F117</f>
        <v>17798</v>
      </c>
      <c r="G116" s="46">
        <f t="shared" si="8"/>
        <v>37.71721624141731</v>
      </c>
    </row>
    <row r="117" spans="1:7" ht="15">
      <c r="A117" s="24"/>
      <c r="B117" s="15"/>
      <c r="C117" s="16" t="s">
        <v>58</v>
      </c>
      <c r="D117" s="17">
        <v>47951</v>
      </c>
      <c r="E117" s="17">
        <v>47188</v>
      </c>
      <c r="F117" s="19">
        <v>17798</v>
      </c>
      <c r="G117" s="46">
        <f t="shared" si="8"/>
        <v>37.71721624141731</v>
      </c>
    </row>
    <row r="118" spans="1:7" ht="15">
      <c r="A118" s="24"/>
      <c r="B118" s="15" t="s">
        <v>102</v>
      </c>
      <c r="C118" s="16" t="s">
        <v>11</v>
      </c>
      <c r="D118" s="17">
        <f>D119</f>
        <v>180139</v>
      </c>
      <c r="E118" s="17">
        <f>E119</f>
        <v>181748</v>
      </c>
      <c r="F118" s="19">
        <f>F119</f>
        <v>102979</v>
      </c>
      <c r="G118" s="46">
        <f t="shared" si="8"/>
        <v>56.66032088386117</v>
      </c>
    </row>
    <row r="119" spans="1:7" ht="15">
      <c r="A119" s="24"/>
      <c r="B119" s="15"/>
      <c r="C119" s="16" t="s">
        <v>16</v>
      </c>
      <c r="D119" s="17">
        <v>180139</v>
      </c>
      <c r="E119" s="17">
        <v>181748</v>
      </c>
      <c r="F119" s="19">
        <v>102979</v>
      </c>
      <c r="G119" s="46">
        <f t="shared" si="8"/>
        <v>56.66032088386117</v>
      </c>
    </row>
    <row r="120" spans="1:7" ht="15">
      <c r="A120" s="24"/>
      <c r="B120" s="15"/>
      <c r="C120" s="16" t="s">
        <v>99</v>
      </c>
      <c r="D120" s="17">
        <v>11490</v>
      </c>
      <c r="E120" s="17">
        <v>11490</v>
      </c>
      <c r="F120" s="19">
        <v>0</v>
      </c>
      <c r="G120" s="46">
        <f t="shared" si="8"/>
        <v>0</v>
      </c>
    </row>
    <row r="121" spans="1:9" ht="15">
      <c r="A121" s="23" t="s">
        <v>103</v>
      </c>
      <c r="B121" s="12"/>
      <c r="C121" s="13" t="s">
        <v>104</v>
      </c>
      <c r="D121" s="14">
        <f>D122+D124+D126+D128</f>
        <v>4900497</v>
      </c>
      <c r="E121" s="14">
        <f>E122+E124+E128+E126</f>
        <v>4900497</v>
      </c>
      <c r="F121" s="18">
        <f>F122+F124+F126+F128</f>
        <v>1301582</v>
      </c>
      <c r="G121" s="46">
        <f t="shared" si="8"/>
        <v>26.560203995635547</v>
      </c>
      <c r="H121" s="8">
        <f>SUM(E73+E76+E78+E83+E90+E94+E98+E103+E105+E108+E111+E114+E117+E119+E80)</f>
        <v>11589677</v>
      </c>
      <c r="I121" s="8">
        <f>SUM(F73+F76+F78+F83+F90+F94+F98+F103+F105+F108+F111+F114+F117+F119+F80)</f>
        <v>5261685</v>
      </c>
    </row>
    <row r="122" spans="1:7" ht="15">
      <c r="A122" s="24"/>
      <c r="B122" s="15" t="s">
        <v>105</v>
      </c>
      <c r="C122" s="16" t="s">
        <v>106</v>
      </c>
      <c r="D122" s="17">
        <f>D123</f>
        <v>2894297</v>
      </c>
      <c r="E122" s="17">
        <f>E123</f>
        <v>2894297</v>
      </c>
      <c r="F122" s="19">
        <f>F123</f>
        <v>219828</v>
      </c>
      <c r="G122" s="46">
        <f t="shared" si="8"/>
        <v>7.595212239794328</v>
      </c>
    </row>
    <row r="123" spans="1:7" ht="15">
      <c r="A123" s="24"/>
      <c r="B123" s="15"/>
      <c r="C123" s="16" t="s">
        <v>107</v>
      </c>
      <c r="D123" s="17">
        <v>2894297</v>
      </c>
      <c r="E123" s="17">
        <v>2894297</v>
      </c>
      <c r="F123" s="19">
        <v>219828</v>
      </c>
      <c r="G123" s="46">
        <f t="shared" si="8"/>
        <v>7.595212239794328</v>
      </c>
    </row>
    <row r="124" spans="1:7" ht="15">
      <c r="A124" s="24"/>
      <c r="B124" s="15" t="s">
        <v>108</v>
      </c>
      <c r="C124" s="16" t="s">
        <v>109</v>
      </c>
      <c r="D124" s="17">
        <f>D125</f>
        <v>5000</v>
      </c>
      <c r="E124" s="17">
        <f>E125</f>
        <v>5000</v>
      </c>
      <c r="F124" s="19">
        <v>0</v>
      </c>
      <c r="G124" s="46">
        <f t="shared" si="8"/>
        <v>0</v>
      </c>
    </row>
    <row r="125" spans="1:7" ht="15">
      <c r="A125" s="24"/>
      <c r="B125" s="15"/>
      <c r="C125" s="16" t="s">
        <v>16</v>
      </c>
      <c r="D125" s="17">
        <v>5000</v>
      </c>
      <c r="E125" s="17">
        <v>5000</v>
      </c>
      <c r="F125" s="19">
        <v>0</v>
      </c>
      <c r="G125" s="46">
        <f t="shared" si="8"/>
        <v>0</v>
      </c>
    </row>
    <row r="126" spans="1:7" ht="33" customHeight="1">
      <c r="A126" s="24"/>
      <c r="B126" s="15" t="s">
        <v>110</v>
      </c>
      <c r="C126" s="16" t="s">
        <v>111</v>
      </c>
      <c r="D126" s="17">
        <f>D127</f>
        <v>1958000</v>
      </c>
      <c r="E126" s="17">
        <f>E127</f>
        <v>1958000</v>
      </c>
      <c r="F126" s="19">
        <f>F127</f>
        <v>1060746</v>
      </c>
      <c r="G126" s="44">
        <f t="shared" si="8"/>
        <v>54.174974463738515</v>
      </c>
    </row>
    <row r="127" spans="1:7" ht="15">
      <c r="A127" s="24"/>
      <c r="B127" s="15"/>
      <c r="C127" s="16" t="s">
        <v>16</v>
      </c>
      <c r="D127" s="17">
        <v>1958000</v>
      </c>
      <c r="E127" s="17">
        <v>1958000</v>
      </c>
      <c r="F127" s="19">
        <v>1060746</v>
      </c>
      <c r="G127" s="46">
        <f t="shared" si="8"/>
        <v>54.174974463738515</v>
      </c>
    </row>
    <row r="128" spans="1:7" ht="15">
      <c r="A128" s="24"/>
      <c r="B128" s="15">
        <v>85195</v>
      </c>
      <c r="C128" s="16" t="s">
        <v>11</v>
      </c>
      <c r="D128" s="17">
        <f>D129</f>
        <v>43200</v>
      </c>
      <c r="E128" s="17">
        <f>E130</f>
        <v>43200</v>
      </c>
      <c r="F128" s="19">
        <f>F129</f>
        <v>21008</v>
      </c>
      <c r="G128" s="44">
        <f t="shared" si="8"/>
        <v>48.629629629629626</v>
      </c>
    </row>
    <row r="129" spans="1:7" ht="15">
      <c r="A129" s="24"/>
      <c r="B129" s="15"/>
      <c r="C129" s="16" t="s">
        <v>99</v>
      </c>
      <c r="D129" s="17">
        <v>43200</v>
      </c>
      <c r="E129" s="17">
        <v>43200</v>
      </c>
      <c r="F129" s="19">
        <v>21008</v>
      </c>
      <c r="G129" s="44">
        <f aca="true" t="shared" si="9" ref="G129:G160">F129/E129*100</f>
        <v>48.629629629629626</v>
      </c>
    </row>
    <row r="130" spans="1:7" ht="15">
      <c r="A130" s="24"/>
      <c r="B130" s="15"/>
      <c r="C130" s="16" t="s">
        <v>16</v>
      </c>
      <c r="D130" s="17">
        <f>D129</f>
        <v>43200</v>
      </c>
      <c r="E130" s="17">
        <v>43200</v>
      </c>
      <c r="F130" s="19">
        <v>21008</v>
      </c>
      <c r="G130" s="46">
        <f t="shared" si="9"/>
        <v>48.629629629629626</v>
      </c>
    </row>
    <row r="131" spans="1:7" ht="15">
      <c r="A131" s="23" t="s">
        <v>112</v>
      </c>
      <c r="B131" s="12"/>
      <c r="C131" s="13" t="s">
        <v>113</v>
      </c>
      <c r="D131" s="14">
        <f>D132+D136+D141+D145+D148+D151</f>
        <v>12141427</v>
      </c>
      <c r="E131" s="14">
        <f>E132+E136+E141+E145+E148+E151</f>
        <v>12616864</v>
      </c>
      <c r="F131" s="18">
        <f>F132+F136+F141+F145+F151</f>
        <v>6139896</v>
      </c>
      <c r="G131" s="46">
        <f t="shared" si="9"/>
        <v>48.66420054935997</v>
      </c>
    </row>
    <row r="132" spans="1:7" ht="15">
      <c r="A132" s="24"/>
      <c r="B132" s="15" t="s">
        <v>114</v>
      </c>
      <c r="C132" s="16" t="s">
        <v>115</v>
      </c>
      <c r="D132" s="17">
        <f>D133</f>
        <v>1850080</v>
      </c>
      <c r="E132" s="17">
        <f>E133</f>
        <v>1901932</v>
      </c>
      <c r="F132" s="19">
        <f>F133</f>
        <v>730633</v>
      </c>
      <c r="G132" s="46">
        <f t="shared" si="9"/>
        <v>38.41530612030294</v>
      </c>
    </row>
    <row r="133" spans="1:7" ht="15">
      <c r="A133" s="24"/>
      <c r="B133" s="15"/>
      <c r="C133" s="16" t="s">
        <v>16</v>
      </c>
      <c r="D133" s="17">
        <v>1850080</v>
      </c>
      <c r="E133" s="17">
        <v>1901932</v>
      </c>
      <c r="F133" s="19">
        <v>730633</v>
      </c>
      <c r="G133" s="46">
        <f t="shared" si="9"/>
        <v>38.41530612030294</v>
      </c>
    </row>
    <row r="134" spans="1:7" ht="15">
      <c r="A134" s="24"/>
      <c r="B134" s="15"/>
      <c r="C134" s="16" t="s">
        <v>116</v>
      </c>
      <c r="D134" s="17">
        <v>825200</v>
      </c>
      <c r="E134" s="17">
        <v>843700</v>
      </c>
      <c r="F134" s="19">
        <v>403020</v>
      </c>
      <c r="G134" s="46">
        <f t="shared" si="9"/>
        <v>47.76816403935048</v>
      </c>
    </row>
    <row r="135" spans="1:7" ht="30.75">
      <c r="A135" s="24"/>
      <c r="B135" s="15"/>
      <c r="C135" s="16" t="s">
        <v>176</v>
      </c>
      <c r="D135" s="19">
        <v>475000</v>
      </c>
      <c r="E135" s="17">
        <v>475000</v>
      </c>
      <c r="F135" s="19">
        <v>120941</v>
      </c>
      <c r="G135" s="46">
        <f t="shared" si="9"/>
        <v>25.461263157894738</v>
      </c>
    </row>
    <row r="136" spans="1:7" ht="15">
      <c r="A136" s="24"/>
      <c r="B136" s="15" t="s">
        <v>117</v>
      </c>
      <c r="C136" s="16" t="s">
        <v>118</v>
      </c>
      <c r="D136" s="17">
        <f>D137</f>
        <v>8046212</v>
      </c>
      <c r="E136" s="17">
        <v>8467797</v>
      </c>
      <c r="F136" s="19">
        <f>F137</f>
        <v>4371833</v>
      </c>
      <c r="G136" s="46">
        <f t="shared" si="9"/>
        <v>51.62893016920458</v>
      </c>
    </row>
    <row r="137" spans="1:7" ht="15">
      <c r="A137" s="24"/>
      <c r="B137" s="15"/>
      <c r="C137" s="16" t="s">
        <v>16</v>
      </c>
      <c r="D137" s="17">
        <v>8046212</v>
      </c>
      <c r="E137" s="17">
        <f>E136-E140</f>
        <v>8446797</v>
      </c>
      <c r="F137" s="19">
        <v>4371833</v>
      </c>
      <c r="G137" s="46">
        <f t="shared" si="9"/>
        <v>51.75728740728586</v>
      </c>
    </row>
    <row r="138" spans="1:7" ht="15">
      <c r="A138" s="24"/>
      <c r="B138" s="15"/>
      <c r="C138" s="16" t="s">
        <v>26</v>
      </c>
      <c r="D138" s="17">
        <v>4915963</v>
      </c>
      <c r="E138" s="17">
        <v>5011591</v>
      </c>
      <c r="F138" s="19">
        <v>2476011</v>
      </c>
      <c r="G138" s="46">
        <f t="shared" si="9"/>
        <v>49.40568773469343</v>
      </c>
    </row>
    <row r="139" spans="1:7" ht="18" customHeight="1">
      <c r="A139" s="25"/>
      <c r="B139" s="16"/>
      <c r="C139" s="21" t="s">
        <v>184</v>
      </c>
      <c r="D139" s="17">
        <v>921424</v>
      </c>
      <c r="E139" s="17">
        <v>941636</v>
      </c>
      <c r="F139" s="19">
        <v>478500</v>
      </c>
      <c r="G139" s="46">
        <f t="shared" si="9"/>
        <v>50.81581417872724</v>
      </c>
    </row>
    <row r="140" spans="1:7" ht="18" customHeight="1">
      <c r="A140" s="25"/>
      <c r="B140" s="16"/>
      <c r="C140" s="16" t="s">
        <v>67</v>
      </c>
      <c r="D140" s="17">
        <v>0</v>
      </c>
      <c r="E140" s="17">
        <v>21000</v>
      </c>
      <c r="F140" s="19">
        <v>0</v>
      </c>
      <c r="G140" s="46">
        <f t="shared" si="9"/>
        <v>0</v>
      </c>
    </row>
    <row r="141" spans="1:7" ht="15">
      <c r="A141" s="24"/>
      <c r="B141" s="15" t="s">
        <v>119</v>
      </c>
      <c r="C141" s="16" t="s">
        <v>120</v>
      </c>
      <c r="D141" s="17">
        <f>D142</f>
        <v>1674105</v>
      </c>
      <c r="E141" s="17">
        <f>E142</f>
        <v>1674105</v>
      </c>
      <c r="F141" s="19">
        <f>F142</f>
        <v>789628</v>
      </c>
      <c r="G141" s="44">
        <f t="shared" si="9"/>
        <v>47.16717290731465</v>
      </c>
    </row>
    <row r="142" spans="1:7" ht="15">
      <c r="A142" s="24"/>
      <c r="B142" s="15"/>
      <c r="C142" s="16" t="s">
        <v>16</v>
      </c>
      <c r="D142" s="17">
        <v>1674105</v>
      </c>
      <c r="E142" s="17">
        <v>1674105</v>
      </c>
      <c r="F142" s="19">
        <v>789628</v>
      </c>
      <c r="G142" s="46">
        <f t="shared" si="9"/>
        <v>47.16717290731465</v>
      </c>
    </row>
    <row r="143" spans="1:7" ht="15">
      <c r="A143" s="24"/>
      <c r="B143" s="15"/>
      <c r="C143" s="16" t="s">
        <v>121</v>
      </c>
      <c r="D143" s="17">
        <v>93300</v>
      </c>
      <c r="E143" s="17">
        <v>93300</v>
      </c>
      <c r="F143" s="19">
        <v>33888</v>
      </c>
      <c r="G143" s="46">
        <f t="shared" si="9"/>
        <v>36.32154340836013</v>
      </c>
    </row>
    <row r="144" spans="1:7" ht="15">
      <c r="A144" s="24"/>
      <c r="B144" s="15"/>
      <c r="C144" s="16" t="s">
        <v>198</v>
      </c>
      <c r="D144" s="19">
        <v>69100</v>
      </c>
      <c r="E144" s="17">
        <v>69100</v>
      </c>
      <c r="F144" s="19">
        <v>33077</v>
      </c>
      <c r="G144" s="46">
        <f t="shared" si="9"/>
        <v>47.868306801736615</v>
      </c>
    </row>
    <row r="145" spans="1:7" ht="15">
      <c r="A145" s="24"/>
      <c r="B145" s="15" t="s">
        <v>122</v>
      </c>
      <c r="C145" s="16" t="s">
        <v>123</v>
      </c>
      <c r="D145" s="17">
        <f>D146</f>
        <v>535000</v>
      </c>
      <c r="E145" s="17">
        <f>E146</f>
        <v>537000</v>
      </c>
      <c r="F145" s="19">
        <f>F146</f>
        <v>244029</v>
      </c>
      <c r="G145" s="46">
        <f t="shared" si="9"/>
        <v>45.44301675977654</v>
      </c>
    </row>
    <row r="146" spans="1:7" ht="15">
      <c r="A146" s="24"/>
      <c r="B146" s="15"/>
      <c r="C146" s="16" t="s">
        <v>16</v>
      </c>
      <c r="D146" s="17">
        <v>535000</v>
      </c>
      <c r="E146" s="17">
        <v>537000</v>
      </c>
      <c r="F146" s="19">
        <v>244029</v>
      </c>
      <c r="G146" s="46">
        <f t="shared" si="9"/>
        <v>45.44301675977654</v>
      </c>
    </row>
    <row r="147" spans="1:7" ht="15">
      <c r="A147" s="24"/>
      <c r="B147" s="15"/>
      <c r="C147" s="16" t="s">
        <v>121</v>
      </c>
      <c r="D147" s="17">
        <v>447900</v>
      </c>
      <c r="E147" s="17">
        <v>449900</v>
      </c>
      <c r="F147" s="19">
        <v>202599</v>
      </c>
      <c r="G147" s="46">
        <f t="shared" si="9"/>
        <v>45.03200711269171</v>
      </c>
    </row>
    <row r="148" spans="1:7" ht="30.75">
      <c r="A148" s="24"/>
      <c r="B148" s="15">
        <v>85220</v>
      </c>
      <c r="C148" s="16" t="s">
        <v>192</v>
      </c>
      <c r="D148" s="17">
        <f>D149</f>
        <v>31000</v>
      </c>
      <c r="E148" s="17">
        <f>E149</f>
        <v>31000</v>
      </c>
      <c r="F148" s="19">
        <v>0</v>
      </c>
      <c r="G148" s="46">
        <f t="shared" si="9"/>
        <v>0</v>
      </c>
    </row>
    <row r="149" spans="1:7" ht="15">
      <c r="A149" s="24"/>
      <c r="B149" s="15"/>
      <c r="C149" s="16" t="s">
        <v>16</v>
      </c>
      <c r="D149" s="17">
        <f>D150</f>
        <v>31000</v>
      </c>
      <c r="E149" s="17">
        <v>31000</v>
      </c>
      <c r="F149" s="19">
        <v>0</v>
      </c>
      <c r="G149" s="46">
        <f t="shared" si="9"/>
        <v>0</v>
      </c>
    </row>
    <row r="150" spans="1:7" ht="15">
      <c r="A150" s="24"/>
      <c r="B150" s="15"/>
      <c r="C150" s="16" t="s">
        <v>194</v>
      </c>
      <c r="D150" s="17">
        <v>31000</v>
      </c>
      <c r="E150" s="17">
        <v>31000</v>
      </c>
      <c r="F150" s="19">
        <v>0</v>
      </c>
      <c r="G150" s="46">
        <f t="shared" si="9"/>
        <v>0</v>
      </c>
    </row>
    <row r="151" spans="1:7" ht="15">
      <c r="A151" s="24"/>
      <c r="B151" s="15" t="s">
        <v>124</v>
      </c>
      <c r="C151" s="16" t="s">
        <v>11</v>
      </c>
      <c r="D151" s="17">
        <f>D152</f>
        <v>5030</v>
      </c>
      <c r="E151" s="17">
        <f>E152</f>
        <v>5030</v>
      </c>
      <c r="F151" s="19">
        <f>F152</f>
        <v>3773</v>
      </c>
      <c r="G151" s="46">
        <f t="shared" si="9"/>
        <v>75.00994035785288</v>
      </c>
    </row>
    <row r="152" spans="1:7" ht="15">
      <c r="A152" s="24"/>
      <c r="B152" s="15"/>
      <c r="C152" s="16" t="s">
        <v>16</v>
      </c>
      <c r="D152" s="17">
        <v>5030</v>
      </c>
      <c r="E152" s="17">
        <v>5030</v>
      </c>
      <c r="F152" s="19">
        <v>3773</v>
      </c>
      <c r="G152" s="46">
        <f t="shared" si="9"/>
        <v>75.00994035785288</v>
      </c>
    </row>
    <row r="153" spans="1:7" ht="30.75">
      <c r="A153" s="23" t="s">
        <v>125</v>
      </c>
      <c r="B153" s="12"/>
      <c r="C153" s="13" t="s">
        <v>126</v>
      </c>
      <c r="D153" s="14">
        <f>D154+D157</f>
        <v>3111190</v>
      </c>
      <c r="E153" s="14">
        <f>E154+E157+E160</f>
        <v>3300410</v>
      </c>
      <c r="F153" s="18">
        <f>F154+F157+F160</f>
        <v>1474195</v>
      </c>
      <c r="G153" s="44">
        <f t="shared" si="9"/>
        <v>44.66702621795474</v>
      </c>
    </row>
    <row r="154" spans="1:7" ht="15">
      <c r="A154" s="24"/>
      <c r="B154" s="15" t="s">
        <v>127</v>
      </c>
      <c r="C154" s="16" t="s">
        <v>128</v>
      </c>
      <c r="D154" s="17">
        <f aca="true" t="shared" si="10" ref="D154:F155">D155</f>
        <v>20120</v>
      </c>
      <c r="E154" s="17">
        <f t="shared" si="10"/>
        <v>20120</v>
      </c>
      <c r="F154" s="18">
        <f t="shared" si="10"/>
        <v>9688</v>
      </c>
      <c r="G154" s="46">
        <f t="shared" si="9"/>
        <v>48.15109343936382</v>
      </c>
    </row>
    <row r="155" spans="1:7" ht="15">
      <c r="A155" s="24"/>
      <c r="B155" s="15"/>
      <c r="C155" s="16" t="s">
        <v>58</v>
      </c>
      <c r="D155" s="17">
        <f t="shared" si="10"/>
        <v>20120</v>
      </c>
      <c r="E155" s="17">
        <f t="shared" si="10"/>
        <v>20120</v>
      </c>
      <c r="F155" s="20">
        <f t="shared" si="10"/>
        <v>9688</v>
      </c>
      <c r="G155" s="46">
        <f t="shared" si="9"/>
        <v>48.15109343936382</v>
      </c>
    </row>
    <row r="156" spans="1:7" ht="15">
      <c r="A156" s="24"/>
      <c r="B156" s="15"/>
      <c r="C156" s="16" t="s">
        <v>185</v>
      </c>
      <c r="D156" s="17">
        <v>20120</v>
      </c>
      <c r="E156" s="17">
        <v>20120</v>
      </c>
      <c r="F156" s="20">
        <v>9688</v>
      </c>
      <c r="G156" s="46">
        <f t="shared" si="9"/>
        <v>48.15109343936382</v>
      </c>
    </row>
    <row r="157" spans="1:7" ht="15">
      <c r="A157" s="24"/>
      <c r="B157" s="15" t="s">
        <v>129</v>
      </c>
      <c r="C157" s="16" t="s">
        <v>130</v>
      </c>
      <c r="D157" s="17">
        <f>D158</f>
        <v>3091070</v>
      </c>
      <c r="E157" s="17">
        <f>E158</f>
        <v>3279070</v>
      </c>
      <c r="F157" s="19">
        <f>F158</f>
        <v>1463287</v>
      </c>
      <c r="G157" s="46">
        <f t="shared" si="9"/>
        <v>44.62506137410912</v>
      </c>
    </row>
    <row r="158" spans="1:7" ht="15">
      <c r="A158" s="24"/>
      <c r="B158" s="15"/>
      <c r="C158" s="16" t="s">
        <v>16</v>
      </c>
      <c r="D158" s="17">
        <v>3091070</v>
      </c>
      <c r="E158" s="17">
        <v>3279070</v>
      </c>
      <c r="F158" s="19">
        <v>1463287</v>
      </c>
      <c r="G158" s="46">
        <f t="shared" si="9"/>
        <v>44.62506137410912</v>
      </c>
    </row>
    <row r="159" spans="1:7" ht="15">
      <c r="A159" s="24"/>
      <c r="B159" s="15"/>
      <c r="C159" s="16" t="s">
        <v>26</v>
      </c>
      <c r="D159" s="17">
        <v>2632706</v>
      </c>
      <c r="E159" s="17">
        <v>2900706</v>
      </c>
      <c r="F159" s="19">
        <v>1247275</v>
      </c>
      <c r="G159" s="46">
        <f t="shared" si="9"/>
        <v>42.9990147226227</v>
      </c>
    </row>
    <row r="160" spans="1:7" ht="15">
      <c r="A160" s="24"/>
      <c r="B160" s="15">
        <v>85395</v>
      </c>
      <c r="C160" s="16" t="s">
        <v>11</v>
      </c>
      <c r="D160" s="17">
        <v>0</v>
      </c>
      <c r="E160" s="17">
        <f>E161</f>
        <v>1220</v>
      </c>
      <c r="F160" s="19">
        <f>F161</f>
        <v>1220</v>
      </c>
      <c r="G160" s="46">
        <f t="shared" si="9"/>
        <v>100</v>
      </c>
    </row>
    <row r="161" spans="1:7" ht="15">
      <c r="A161" s="24"/>
      <c r="B161" s="15"/>
      <c r="C161" s="16" t="s">
        <v>16</v>
      </c>
      <c r="D161" s="17">
        <v>0</v>
      </c>
      <c r="E161" s="17">
        <v>1220</v>
      </c>
      <c r="F161" s="19">
        <v>1220</v>
      </c>
      <c r="G161" s="46">
        <f aca="true" t="shared" si="11" ref="G161:G192">F161/E161*100</f>
        <v>100</v>
      </c>
    </row>
    <row r="162" spans="1:9" ht="15">
      <c r="A162" s="23" t="s">
        <v>131</v>
      </c>
      <c r="B162" s="12"/>
      <c r="C162" s="13" t="s">
        <v>132</v>
      </c>
      <c r="D162" s="14">
        <f>D163+D167+D170+D173+D176+D178+D181+D185+D189+D191</f>
        <v>6731367</v>
      </c>
      <c r="E162" s="14">
        <f>E163+E167+E170+E173+E176+E181+E185+E189+E191+E178</f>
        <v>7218502</v>
      </c>
      <c r="F162" s="18">
        <f>F163+F167+F170+F173+F176+F178+F181+F185+F189+F191</f>
        <v>3426234</v>
      </c>
      <c r="G162" s="46">
        <f t="shared" si="11"/>
        <v>47.46461246391564</v>
      </c>
      <c r="H162" s="8">
        <f>SUM(E123+E125+E127+E130+E133+E137+E142+E146+E149+E152+E155+E158+E161)</f>
        <v>20796771</v>
      </c>
      <c r="I162" s="8">
        <f>SUM(F123+F125+F127+F130+F133+F137+F142+F146+F149+F152+F155+F158+F161)</f>
        <v>8915673</v>
      </c>
    </row>
    <row r="163" spans="1:7" ht="15">
      <c r="A163" s="24"/>
      <c r="B163" s="15" t="s">
        <v>133</v>
      </c>
      <c r="C163" s="16" t="s">
        <v>134</v>
      </c>
      <c r="D163" s="17">
        <f>D164+D166</f>
        <v>603585</v>
      </c>
      <c r="E163" s="17">
        <f>E164+E166</f>
        <v>453595</v>
      </c>
      <c r="F163" s="19">
        <f>F164+F166</f>
        <v>228178</v>
      </c>
      <c r="G163" s="46">
        <f t="shared" si="11"/>
        <v>50.30434638829793</v>
      </c>
    </row>
    <row r="164" spans="1:7" ht="15">
      <c r="A164" s="24"/>
      <c r="B164" s="15"/>
      <c r="C164" s="16" t="s">
        <v>16</v>
      </c>
      <c r="D164" s="17">
        <v>568585</v>
      </c>
      <c r="E164" s="17">
        <v>448898</v>
      </c>
      <c r="F164" s="19">
        <v>223481</v>
      </c>
      <c r="G164" s="46">
        <f t="shared" si="11"/>
        <v>49.78436081247855</v>
      </c>
    </row>
    <row r="165" spans="1:7" ht="15">
      <c r="A165" s="24"/>
      <c r="B165" s="15"/>
      <c r="C165" s="16" t="s">
        <v>26</v>
      </c>
      <c r="D165" s="17">
        <v>182370</v>
      </c>
      <c r="E165" s="17">
        <v>177209</v>
      </c>
      <c r="F165" s="19">
        <v>73897</v>
      </c>
      <c r="G165" s="46">
        <f t="shared" si="11"/>
        <v>41.70047796669469</v>
      </c>
    </row>
    <row r="166" spans="1:7" ht="15">
      <c r="A166" s="24"/>
      <c r="B166" s="15"/>
      <c r="C166" s="16" t="s">
        <v>67</v>
      </c>
      <c r="D166" s="17">
        <v>35000</v>
      </c>
      <c r="E166" s="17">
        <v>4697</v>
      </c>
      <c r="F166" s="19">
        <v>4697</v>
      </c>
      <c r="G166" s="46">
        <f t="shared" si="11"/>
        <v>100</v>
      </c>
    </row>
    <row r="167" spans="1:7" ht="33.75" customHeight="1">
      <c r="A167" s="24"/>
      <c r="B167" s="15" t="s">
        <v>135</v>
      </c>
      <c r="C167" s="16" t="s">
        <v>136</v>
      </c>
      <c r="D167" s="17">
        <f>D168</f>
        <v>836034</v>
      </c>
      <c r="E167" s="17">
        <f>E168</f>
        <v>918342</v>
      </c>
      <c r="F167" s="19">
        <f>F168</f>
        <v>432606</v>
      </c>
      <c r="G167" s="46">
        <f t="shared" si="11"/>
        <v>47.10728682778311</v>
      </c>
    </row>
    <row r="168" spans="1:7" ht="15">
      <c r="A168" s="24"/>
      <c r="B168" s="15"/>
      <c r="C168" s="16" t="s">
        <v>16</v>
      </c>
      <c r="D168" s="17">
        <v>836034</v>
      </c>
      <c r="E168" s="17">
        <v>918342</v>
      </c>
      <c r="F168" s="19">
        <v>432606</v>
      </c>
      <c r="G168" s="44">
        <f t="shared" si="11"/>
        <v>47.10728682778311</v>
      </c>
    </row>
    <row r="169" spans="1:7" ht="15">
      <c r="A169" s="24"/>
      <c r="B169" s="15"/>
      <c r="C169" s="16" t="s">
        <v>26</v>
      </c>
      <c r="D169" s="17">
        <v>724381</v>
      </c>
      <c r="E169" s="17">
        <v>779579</v>
      </c>
      <c r="F169" s="19">
        <v>365169</v>
      </c>
      <c r="G169" s="46">
        <f t="shared" si="11"/>
        <v>46.84182103417358</v>
      </c>
    </row>
    <row r="170" spans="1:7" ht="15">
      <c r="A170" s="24"/>
      <c r="B170" s="15" t="s">
        <v>137</v>
      </c>
      <c r="C170" s="16" t="s">
        <v>138</v>
      </c>
      <c r="D170" s="17">
        <f>D171</f>
        <v>265750</v>
      </c>
      <c r="E170" s="17">
        <f>E171</f>
        <v>339747</v>
      </c>
      <c r="F170" s="19">
        <f>F171</f>
        <v>141019</v>
      </c>
      <c r="G170" s="46">
        <f t="shared" si="11"/>
        <v>41.50706260835268</v>
      </c>
    </row>
    <row r="171" spans="1:7" ht="15">
      <c r="A171" s="24"/>
      <c r="B171" s="15"/>
      <c r="C171" s="16" t="s">
        <v>16</v>
      </c>
      <c r="D171" s="17">
        <v>265750</v>
      </c>
      <c r="E171" s="17">
        <v>339747</v>
      </c>
      <c r="F171" s="19">
        <v>141019</v>
      </c>
      <c r="G171" s="46">
        <f t="shared" si="11"/>
        <v>41.50706260835268</v>
      </c>
    </row>
    <row r="172" spans="1:7" ht="15">
      <c r="A172" s="24"/>
      <c r="B172" s="15"/>
      <c r="C172" s="16" t="s">
        <v>26</v>
      </c>
      <c r="D172" s="17">
        <v>178030</v>
      </c>
      <c r="E172" s="17">
        <v>189970</v>
      </c>
      <c r="F172" s="19">
        <v>89846</v>
      </c>
      <c r="G172" s="46">
        <f t="shared" si="11"/>
        <v>47.294836026741066</v>
      </c>
    </row>
    <row r="173" spans="1:7" ht="15">
      <c r="A173" s="24"/>
      <c r="B173" s="15" t="s">
        <v>139</v>
      </c>
      <c r="C173" s="16" t="s">
        <v>140</v>
      </c>
      <c r="D173" s="17">
        <f>D174</f>
        <v>2233229</v>
      </c>
      <c r="E173" s="17">
        <f>E174</f>
        <v>2433790</v>
      </c>
      <c r="F173" s="19">
        <f>F174</f>
        <v>1207158</v>
      </c>
      <c r="G173" s="46">
        <f t="shared" si="11"/>
        <v>49.59992439775001</v>
      </c>
    </row>
    <row r="174" spans="1:7" ht="15">
      <c r="A174" s="24"/>
      <c r="B174" s="15"/>
      <c r="C174" s="16" t="s">
        <v>16</v>
      </c>
      <c r="D174" s="17">
        <v>2233229</v>
      </c>
      <c r="E174" s="17">
        <v>2433790</v>
      </c>
      <c r="F174" s="19">
        <v>1207158</v>
      </c>
      <c r="G174" s="46">
        <f t="shared" si="11"/>
        <v>49.59992439775001</v>
      </c>
    </row>
    <row r="175" spans="1:7" ht="15">
      <c r="A175" s="24"/>
      <c r="B175" s="15"/>
      <c r="C175" s="16" t="s">
        <v>26</v>
      </c>
      <c r="D175" s="17">
        <v>1355836</v>
      </c>
      <c r="E175" s="17">
        <v>1460043</v>
      </c>
      <c r="F175" s="19">
        <v>739291</v>
      </c>
      <c r="G175" s="46">
        <f t="shared" si="11"/>
        <v>50.63487856179578</v>
      </c>
    </row>
    <row r="176" spans="1:7" ht="15">
      <c r="A176" s="24"/>
      <c r="B176" s="15" t="s">
        <v>141</v>
      </c>
      <c r="C176" s="16" t="s">
        <v>142</v>
      </c>
      <c r="D176" s="17">
        <f>D177</f>
        <v>29326</v>
      </c>
      <c r="E176" s="17">
        <f>E177</f>
        <v>61646</v>
      </c>
      <c r="F176" s="19">
        <f>F177</f>
        <v>37198</v>
      </c>
      <c r="G176" s="46">
        <f t="shared" si="11"/>
        <v>60.341303572007924</v>
      </c>
    </row>
    <row r="177" spans="1:7" ht="15">
      <c r="A177" s="24"/>
      <c r="B177" s="15"/>
      <c r="C177" s="16" t="s">
        <v>16</v>
      </c>
      <c r="D177" s="17">
        <v>29326</v>
      </c>
      <c r="E177" s="17">
        <v>61646</v>
      </c>
      <c r="F177" s="19">
        <v>37198</v>
      </c>
      <c r="G177" s="46">
        <f t="shared" si="11"/>
        <v>60.341303572007924</v>
      </c>
    </row>
    <row r="178" spans="1:7" ht="15">
      <c r="A178" s="24"/>
      <c r="B178" s="15" t="s">
        <v>143</v>
      </c>
      <c r="C178" s="16" t="s">
        <v>144</v>
      </c>
      <c r="D178" s="17">
        <f>D179</f>
        <v>676312</v>
      </c>
      <c r="E178" s="17">
        <f>E179</f>
        <v>708288</v>
      </c>
      <c r="F178" s="19">
        <f>F179</f>
        <v>378305</v>
      </c>
      <c r="G178" s="46">
        <f t="shared" si="11"/>
        <v>53.41118302159573</v>
      </c>
    </row>
    <row r="179" spans="1:7" ht="15">
      <c r="A179" s="24"/>
      <c r="B179" s="15"/>
      <c r="C179" s="16" t="s">
        <v>16</v>
      </c>
      <c r="D179" s="17">
        <v>676312</v>
      </c>
      <c r="E179" s="17">
        <v>708288</v>
      </c>
      <c r="F179" s="19">
        <v>378305</v>
      </c>
      <c r="G179" s="46">
        <f t="shared" si="11"/>
        <v>53.41118302159573</v>
      </c>
    </row>
    <row r="180" spans="1:7" ht="15">
      <c r="A180" s="24"/>
      <c r="B180" s="15"/>
      <c r="C180" s="16" t="s">
        <v>145</v>
      </c>
      <c r="D180" s="17">
        <v>414455</v>
      </c>
      <c r="E180" s="17">
        <v>447375</v>
      </c>
      <c r="F180" s="19">
        <v>266388</v>
      </c>
      <c r="G180" s="46">
        <f t="shared" si="11"/>
        <v>59.544677284157586</v>
      </c>
    </row>
    <row r="181" spans="1:7" ht="15">
      <c r="A181" s="24"/>
      <c r="B181" s="15">
        <v>85420</v>
      </c>
      <c r="C181" s="16" t="s">
        <v>182</v>
      </c>
      <c r="D181" s="17">
        <f>D182+D184</f>
        <v>836254</v>
      </c>
      <c r="E181" s="17">
        <f>E182+E184</f>
        <v>985253</v>
      </c>
      <c r="F181" s="19">
        <f>F182</f>
        <v>409067</v>
      </c>
      <c r="G181" s="46">
        <f t="shared" si="11"/>
        <v>41.51898040401805</v>
      </c>
    </row>
    <row r="182" spans="1:7" ht="15">
      <c r="A182" s="24"/>
      <c r="B182" s="15"/>
      <c r="C182" s="16" t="s">
        <v>16</v>
      </c>
      <c r="D182" s="17">
        <v>822887</v>
      </c>
      <c r="E182" s="17">
        <v>971886</v>
      </c>
      <c r="F182" s="19">
        <v>409067</v>
      </c>
      <c r="G182" s="46">
        <f t="shared" si="11"/>
        <v>42.090018788211786</v>
      </c>
    </row>
    <row r="183" spans="1:7" ht="15">
      <c r="A183" s="24"/>
      <c r="B183" s="15"/>
      <c r="C183" s="16" t="s">
        <v>145</v>
      </c>
      <c r="D183" s="17">
        <v>573961</v>
      </c>
      <c r="E183" s="17">
        <v>620460</v>
      </c>
      <c r="F183" s="19">
        <v>304669</v>
      </c>
      <c r="G183" s="46">
        <f t="shared" si="11"/>
        <v>49.10372949102279</v>
      </c>
    </row>
    <row r="184" spans="1:7" ht="15">
      <c r="A184" s="24"/>
      <c r="B184" s="15"/>
      <c r="C184" s="16" t="s">
        <v>189</v>
      </c>
      <c r="D184" s="17">
        <v>13367</v>
      </c>
      <c r="E184" s="17">
        <v>13367</v>
      </c>
      <c r="F184" s="19">
        <v>0</v>
      </c>
      <c r="G184" s="46">
        <f t="shared" si="11"/>
        <v>0</v>
      </c>
    </row>
    <row r="185" spans="1:7" ht="15">
      <c r="A185" s="24"/>
      <c r="B185" s="15">
        <v>85421</v>
      </c>
      <c r="C185" s="16" t="s">
        <v>183</v>
      </c>
      <c r="D185" s="17">
        <f>D186+D187</f>
        <v>1169054</v>
      </c>
      <c r="E185" s="17">
        <f>E186+E187</f>
        <v>1236018</v>
      </c>
      <c r="F185" s="19">
        <f>F186</f>
        <v>555672</v>
      </c>
      <c r="G185" s="44">
        <f t="shared" si="11"/>
        <v>44.956626845240116</v>
      </c>
    </row>
    <row r="186" spans="1:7" ht="15">
      <c r="A186" s="24"/>
      <c r="B186" s="15"/>
      <c r="C186" s="16" t="s">
        <v>16</v>
      </c>
      <c r="D186" s="17">
        <v>1148295</v>
      </c>
      <c r="E186" s="17">
        <v>1215259</v>
      </c>
      <c r="F186" s="19">
        <v>555672</v>
      </c>
      <c r="G186" s="44">
        <f t="shared" si="11"/>
        <v>45.7245739385596</v>
      </c>
    </row>
    <row r="187" spans="1:7" ht="15">
      <c r="A187" s="24"/>
      <c r="B187" s="15"/>
      <c r="C187" s="16" t="s">
        <v>28</v>
      </c>
      <c r="D187" s="17">
        <v>20759</v>
      </c>
      <c r="E187" s="17">
        <v>20759</v>
      </c>
      <c r="F187" s="19">
        <v>0</v>
      </c>
      <c r="G187" s="44">
        <f t="shared" si="11"/>
        <v>0</v>
      </c>
    </row>
    <row r="188" spans="1:7" ht="15">
      <c r="A188" s="24"/>
      <c r="B188" s="15"/>
      <c r="C188" s="16" t="s">
        <v>145</v>
      </c>
      <c r="D188" s="17">
        <v>854507</v>
      </c>
      <c r="E188" s="17">
        <v>920471</v>
      </c>
      <c r="F188" s="19">
        <v>417275</v>
      </c>
      <c r="G188" s="44">
        <f t="shared" si="11"/>
        <v>45.332769853694465</v>
      </c>
    </row>
    <row r="189" spans="1:7" ht="15">
      <c r="A189" s="23"/>
      <c r="B189" s="15" t="s">
        <v>146</v>
      </c>
      <c r="C189" s="16" t="s">
        <v>101</v>
      </c>
      <c r="D189" s="17">
        <f>D190</f>
        <v>20606</v>
      </c>
      <c r="E189" s="17">
        <f>E190</f>
        <v>21747</v>
      </c>
      <c r="F189" s="19">
        <f>F190</f>
        <v>8949</v>
      </c>
      <c r="G189" s="44">
        <f t="shared" si="11"/>
        <v>41.150503517726584</v>
      </c>
    </row>
    <row r="190" spans="1:7" ht="15">
      <c r="A190" s="23"/>
      <c r="B190" s="15"/>
      <c r="C190" s="16" t="s">
        <v>16</v>
      </c>
      <c r="D190" s="17">
        <v>20606</v>
      </c>
      <c r="E190" s="17">
        <v>21747</v>
      </c>
      <c r="F190" s="19">
        <v>8949</v>
      </c>
      <c r="G190" s="44">
        <f t="shared" si="11"/>
        <v>41.150503517726584</v>
      </c>
    </row>
    <row r="191" spans="1:7" ht="15">
      <c r="A191" s="23"/>
      <c r="B191" s="15" t="s">
        <v>147</v>
      </c>
      <c r="C191" s="16" t="s">
        <v>11</v>
      </c>
      <c r="D191" s="17">
        <f>D193</f>
        <v>61217</v>
      </c>
      <c r="E191" s="17">
        <f>E193</f>
        <v>60076</v>
      </c>
      <c r="F191" s="19">
        <f>F193</f>
        <v>28082</v>
      </c>
      <c r="G191" s="44">
        <f t="shared" si="11"/>
        <v>46.744124109461346</v>
      </c>
    </row>
    <row r="192" spans="1:7" ht="15">
      <c r="A192" s="23"/>
      <c r="B192" s="15"/>
      <c r="C192" s="16" t="s">
        <v>145</v>
      </c>
      <c r="D192" s="17">
        <v>11390</v>
      </c>
      <c r="E192" s="17">
        <v>11390</v>
      </c>
      <c r="F192" s="19">
        <v>0</v>
      </c>
      <c r="G192" s="44">
        <f t="shared" si="11"/>
        <v>0</v>
      </c>
    </row>
    <row r="193" spans="1:7" ht="15">
      <c r="A193" s="23"/>
      <c r="B193" s="15"/>
      <c r="C193" s="16" t="s">
        <v>148</v>
      </c>
      <c r="D193" s="17">
        <v>61217</v>
      </c>
      <c r="E193" s="17">
        <v>60076</v>
      </c>
      <c r="F193" s="19">
        <v>28082</v>
      </c>
      <c r="G193" s="44">
        <f aca="true" t="shared" si="12" ref="G193:G217">F193/E193*100</f>
        <v>46.744124109461346</v>
      </c>
    </row>
    <row r="194" spans="1:7" ht="30.75">
      <c r="A194" s="23" t="s">
        <v>149</v>
      </c>
      <c r="B194" s="12"/>
      <c r="C194" s="13" t="s">
        <v>150</v>
      </c>
      <c r="D194" s="14">
        <f>D195</f>
        <v>70873</v>
      </c>
      <c r="E194" s="14">
        <f>E195</f>
        <v>70873</v>
      </c>
      <c r="F194" s="18">
        <v>0</v>
      </c>
      <c r="G194" s="44">
        <f t="shared" si="12"/>
        <v>0</v>
      </c>
    </row>
    <row r="195" spans="1:7" ht="15">
      <c r="A195" s="24"/>
      <c r="B195" s="15" t="s">
        <v>151</v>
      </c>
      <c r="C195" s="16" t="s">
        <v>152</v>
      </c>
      <c r="D195" s="17">
        <f>D196</f>
        <v>70873</v>
      </c>
      <c r="E195" s="17">
        <f>E196</f>
        <v>70873</v>
      </c>
      <c r="F195" s="18">
        <v>0</v>
      </c>
      <c r="G195" s="44">
        <f t="shared" si="12"/>
        <v>0</v>
      </c>
    </row>
    <row r="196" spans="1:7" ht="15">
      <c r="A196" s="24"/>
      <c r="B196" s="15"/>
      <c r="C196" s="16" t="s">
        <v>58</v>
      </c>
      <c r="D196" s="17">
        <v>70873</v>
      </c>
      <c r="E196" s="17">
        <v>70873</v>
      </c>
      <c r="F196" s="18">
        <v>0</v>
      </c>
      <c r="G196" s="44">
        <f t="shared" si="12"/>
        <v>0</v>
      </c>
    </row>
    <row r="197" spans="1:7" ht="16.5" customHeight="1">
      <c r="A197" s="23" t="s">
        <v>153</v>
      </c>
      <c r="B197" s="12"/>
      <c r="C197" s="13" t="s">
        <v>154</v>
      </c>
      <c r="D197" s="14">
        <f>D198+D201</f>
        <v>116500</v>
      </c>
      <c r="E197" s="14">
        <f>E198+E201+E204</f>
        <v>116500</v>
      </c>
      <c r="F197" s="18">
        <f>F198+F201+F204</f>
        <v>34583</v>
      </c>
      <c r="G197" s="46">
        <f t="shared" si="12"/>
        <v>29.684978540772534</v>
      </c>
    </row>
    <row r="198" spans="1:7" ht="15">
      <c r="A198" s="24"/>
      <c r="B198" s="15" t="s">
        <v>155</v>
      </c>
      <c r="C198" s="16" t="s">
        <v>156</v>
      </c>
      <c r="D198" s="17">
        <f>D200</f>
        <v>66500</v>
      </c>
      <c r="E198" s="17">
        <f>E200</f>
        <v>59475</v>
      </c>
      <c r="F198" s="19">
        <f>F200</f>
        <v>12558</v>
      </c>
      <c r="G198" s="44">
        <f t="shared" si="12"/>
        <v>21.114754098360656</v>
      </c>
    </row>
    <row r="199" spans="1:7" ht="15">
      <c r="A199" s="24"/>
      <c r="B199" s="15"/>
      <c r="C199" s="16" t="s">
        <v>174</v>
      </c>
      <c r="D199" s="17">
        <v>32000</v>
      </c>
      <c r="E199" s="17">
        <v>32000</v>
      </c>
      <c r="F199" s="19">
        <v>8000</v>
      </c>
      <c r="G199" s="44">
        <f t="shared" si="12"/>
        <v>25</v>
      </c>
    </row>
    <row r="200" spans="1:7" ht="15">
      <c r="A200" s="24"/>
      <c r="B200" s="15"/>
      <c r="C200" s="16" t="s">
        <v>16</v>
      </c>
      <c r="D200" s="17">
        <v>66500</v>
      </c>
      <c r="E200" s="17">
        <v>59475</v>
      </c>
      <c r="F200" s="19">
        <v>12558</v>
      </c>
      <c r="G200" s="44">
        <f t="shared" si="12"/>
        <v>21.114754098360656</v>
      </c>
    </row>
    <row r="201" spans="1:7" ht="15">
      <c r="A201" s="24"/>
      <c r="B201" s="15" t="s">
        <v>157</v>
      </c>
      <c r="C201" s="16" t="s">
        <v>158</v>
      </c>
      <c r="D201" s="17">
        <f aca="true" t="shared" si="13" ref="D201:F202">D202</f>
        <v>50000</v>
      </c>
      <c r="E201" s="17">
        <f t="shared" si="13"/>
        <v>55000</v>
      </c>
      <c r="F201" s="19">
        <f t="shared" si="13"/>
        <v>20000</v>
      </c>
      <c r="G201" s="44">
        <f t="shared" si="12"/>
        <v>36.36363636363637</v>
      </c>
    </row>
    <row r="202" spans="1:7" ht="15">
      <c r="A202" s="24"/>
      <c r="B202" s="15"/>
      <c r="C202" s="16" t="s">
        <v>16</v>
      </c>
      <c r="D202" s="17">
        <f t="shared" si="13"/>
        <v>50000</v>
      </c>
      <c r="E202" s="17">
        <f t="shared" si="13"/>
        <v>55000</v>
      </c>
      <c r="F202" s="19">
        <f t="shared" si="13"/>
        <v>20000</v>
      </c>
      <c r="G202" s="44">
        <f t="shared" si="12"/>
        <v>36.36363636363637</v>
      </c>
    </row>
    <row r="203" spans="1:7" ht="36" customHeight="1">
      <c r="A203" s="26"/>
      <c r="B203" s="11"/>
      <c r="C203" s="42" t="s">
        <v>197</v>
      </c>
      <c r="D203" s="17">
        <v>50000</v>
      </c>
      <c r="E203" s="17">
        <v>55000</v>
      </c>
      <c r="F203" s="19">
        <v>20000</v>
      </c>
      <c r="G203" s="44">
        <f t="shared" si="12"/>
        <v>36.36363636363637</v>
      </c>
    </row>
    <row r="204" spans="1:7" ht="17.25" customHeight="1">
      <c r="A204" s="26"/>
      <c r="B204" s="15">
        <v>92195</v>
      </c>
      <c r="C204" s="16" t="s">
        <v>11</v>
      </c>
      <c r="D204" s="17">
        <v>0</v>
      </c>
      <c r="E204" s="17">
        <f>E205</f>
        <v>2025</v>
      </c>
      <c r="F204" s="19">
        <f>F205</f>
        <v>2025</v>
      </c>
      <c r="G204" s="44">
        <f t="shared" si="12"/>
        <v>100</v>
      </c>
    </row>
    <row r="205" spans="1:7" ht="16.5" customHeight="1">
      <c r="A205" s="26"/>
      <c r="B205" s="11"/>
      <c r="C205" s="16" t="s">
        <v>16</v>
      </c>
      <c r="D205" s="17">
        <v>0</v>
      </c>
      <c r="E205" s="17">
        <v>2025</v>
      </c>
      <c r="F205" s="19">
        <v>2025</v>
      </c>
      <c r="G205" s="44">
        <f t="shared" si="12"/>
        <v>100</v>
      </c>
    </row>
    <row r="206" spans="1:7" ht="15">
      <c r="A206" s="23" t="s">
        <v>159</v>
      </c>
      <c r="B206" s="12"/>
      <c r="C206" s="13" t="s">
        <v>160</v>
      </c>
      <c r="D206" s="14">
        <f>D207</f>
        <v>105000</v>
      </c>
      <c r="E206" s="14">
        <f>E207</f>
        <v>105000</v>
      </c>
      <c r="F206" s="18">
        <f>F207</f>
        <v>54853</v>
      </c>
      <c r="G206" s="44">
        <f t="shared" si="12"/>
        <v>52.24095238095238</v>
      </c>
    </row>
    <row r="207" spans="1:7" ht="15">
      <c r="A207" s="24"/>
      <c r="B207" s="15" t="s">
        <v>161</v>
      </c>
      <c r="C207" s="16" t="s">
        <v>162</v>
      </c>
      <c r="D207" s="17">
        <f>D208+D209</f>
        <v>105000</v>
      </c>
      <c r="E207" s="17">
        <f>E208+E209</f>
        <v>105000</v>
      </c>
      <c r="F207" s="19">
        <f>F208</f>
        <v>54853</v>
      </c>
      <c r="G207" s="46">
        <f t="shared" si="12"/>
        <v>52.24095238095238</v>
      </c>
    </row>
    <row r="208" spans="1:9" ht="15">
      <c r="A208" s="24"/>
      <c r="B208" s="15"/>
      <c r="C208" s="16" t="s">
        <v>16</v>
      </c>
      <c r="D208" s="17">
        <v>90000</v>
      </c>
      <c r="E208" s="17">
        <v>90000</v>
      </c>
      <c r="F208" s="19">
        <v>54853</v>
      </c>
      <c r="G208" s="44">
        <f t="shared" si="12"/>
        <v>60.94777777777778</v>
      </c>
      <c r="H208" s="8">
        <f>SUM(E164+E168+E171+E174+E177+E179+E182+E186+E190+E193+E196+E200+E202+E205+E208)</f>
        <v>7457052</v>
      </c>
      <c r="I208" s="8">
        <f>SUM(F164+F168+F171+F174+F177+F179+F182+F186+F190+F193+F196+F200+F202+F205+F208)</f>
        <v>3510973</v>
      </c>
    </row>
    <row r="209" spans="1:7" ht="15">
      <c r="A209" s="24"/>
      <c r="B209" s="15"/>
      <c r="C209" s="16" t="s">
        <v>28</v>
      </c>
      <c r="D209" s="17">
        <v>15000</v>
      </c>
      <c r="E209" s="17">
        <v>15000</v>
      </c>
      <c r="F209" s="19">
        <v>0</v>
      </c>
      <c r="G209" s="44">
        <f t="shared" si="12"/>
        <v>0</v>
      </c>
    </row>
    <row r="210" spans="1:7" ht="15">
      <c r="A210" s="24"/>
      <c r="B210" s="15"/>
      <c r="C210" s="16" t="s">
        <v>163</v>
      </c>
      <c r="D210" s="17">
        <v>60000</v>
      </c>
      <c r="E210" s="17">
        <v>60000</v>
      </c>
      <c r="F210" s="19">
        <v>39000</v>
      </c>
      <c r="G210" s="46">
        <f t="shared" si="12"/>
        <v>65</v>
      </c>
    </row>
    <row r="211" spans="1:9" ht="15">
      <c r="A211" s="23"/>
      <c r="B211" s="12"/>
      <c r="C211" s="13" t="s">
        <v>164</v>
      </c>
      <c r="D211" s="14">
        <f>D14+D17+D23+D26+D33+D37+D41+D52+D71+D74+D81+D84+D88+D121+D131+D153+D162+D194+D197+D206</f>
        <v>51642002</v>
      </c>
      <c r="E211" s="14">
        <f>E14+E17+E23+E26+E33+E37+E41+E52+E71+E74+E81+E84+E88+E121+E131+E153+E194+E197+E206+E162</f>
        <v>56751827</v>
      </c>
      <c r="F211" s="18">
        <f>F17+F26+F33+F37+F41+F52+F71+F74+F81+F88+F121+F131+F153+F162+F197+F206</f>
        <v>23425663</v>
      </c>
      <c r="G211" s="44">
        <f t="shared" si="12"/>
        <v>41.27737244476729</v>
      </c>
      <c r="H211" s="8">
        <f>SUM(H71+E85+H121+H162+H208)</f>
        <v>52859663</v>
      </c>
      <c r="I211" s="8">
        <f>SUM(I71+F85+I121+I162+I208)</f>
        <v>22800841</v>
      </c>
    </row>
    <row r="212" spans="1:8" ht="15">
      <c r="A212" s="24"/>
      <c r="B212" s="15"/>
      <c r="C212" s="16" t="s">
        <v>165</v>
      </c>
      <c r="D212" s="17">
        <v>48382209</v>
      </c>
      <c r="E212" s="19">
        <f>E16+E19+E22+E25+E28+E32+E35+E39+E43+E45+E47+E49+F66+E54+E57+E60+E64+E67+E70+E73+E76+E78+E80+E83+E85+E90+E94+E98+E103+E105+E108+E111+E114+E117+E119+E123+E125+E127+E130+E133+E137+E142+E146+E149+E155+E158+E161+E164+E168+E171+E174+E177+E179+E182+E186+E190+E193+E196+E200+E202+E205+E208+E152</f>
        <v>52894854</v>
      </c>
      <c r="F212" s="20">
        <v>22800841</v>
      </c>
      <c r="G212" s="44">
        <f t="shared" si="12"/>
        <v>43.10597208567775</v>
      </c>
      <c r="H212" s="8"/>
    </row>
    <row r="213" spans="1:7" ht="15">
      <c r="A213" s="24"/>
      <c r="B213" s="15"/>
      <c r="C213" s="16" t="s">
        <v>166</v>
      </c>
      <c r="D213" s="17">
        <f>D29+D50+D55+D61+D91+D95+D99+D109+D115+D120+D129+D134+D138+D143+D147+D159+D165+D169+D172+D175+D180+D183+D188+D192+D106+D112</f>
        <v>26053737</v>
      </c>
      <c r="E213" s="19">
        <f>E29+E50+E55+E61+E65+E91+E95+E99+E106+E109+E112+E115+E120+E129+E134+E138+E143+E147+E159+E165+E169+E172+E175+E180+E183+E188+E192+E20+E36+E40</f>
        <v>27334083</v>
      </c>
      <c r="F213" s="20">
        <f>F29+F36+F40+F50+F55+F61+F65+F91+F95+F99+F106+F109+F112+F115+F130+F134+F138+F143+F147+F159+F165+F169+F172+F175+F180+F183+F188</f>
        <v>12769529</v>
      </c>
      <c r="G213" s="46">
        <f t="shared" si="12"/>
        <v>46.716507738708486</v>
      </c>
    </row>
    <row r="214" spans="1:7" ht="15">
      <c r="A214" s="24"/>
      <c r="B214" s="15"/>
      <c r="C214" s="16" t="s">
        <v>167</v>
      </c>
      <c r="D214" s="17">
        <v>2526662</v>
      </c>
      <c r="E214" s="19">
        <f>E68+E92+E101+E135+E139+E144+E150+E156+E199+E203+E210</f>
        <v>2549874</v>
      </c>
      <c r="F214" s="20">
        <v>1136790</v>
      </c>
      <c r="G214" s="44">
        <f t="shared" si="12"/>
        <v>44.58220288531904</v>
      </c>
    </row>
    <row r="215" spans="1:7" ht="30.75">
      <c r="A215" s="24"/>
      <c r="B215" s="15"/>
      <c r="C215" s="16" t="s">
        <v>168</v>
      </c>
      <c r="D215" s="17">
        <v>1500000</v>
      </c>
      <c r="E215" s="19">
        <f>E83</f>
        <v>1500000</v>
      </c>
      <c r="F215" s="20">
        <v>558789</v>
      </c>
      <c r="G215" s="44">
        <f t="shared" si="12"/>
        <v>37.2526</v>
      </c>
    </row>
    <row r="216" spans="1:7" ht="15">
      <c r="A216" s="24"/>
      <c r="B216" s="15"/>
      <c r="C216" s="16" t="s">
        <v>169</v>
      </c>
      <c r="D216" s="17">
        <v>350000</v>
      </c>
      <c r="E216" s="17">
        <v>423471</v>
      </c>
      <c r="F216" s="18">
        <v>0</v>
      </c>
      <c r="G216" s="44">
        <f t="shared" si="12"/>
        <v>0</v>
      </c>
    </row>
    <row r="217" spans="1:7" ht="15.75" thickBot="1">
      <c r="A217" s="27"/>
      <c r="B217" s="28"/>
      <c r="C217" s="29" t="s">
        <v>170</v>
      </c>
      <c r="D217" s="30">
        <f>D209+D187+D184+D166+D100+D96+D51+D30</f>
        <v>3259793</v>
      </c>
      <c r="E217" s="31">
        <f>E30+E51+E100+E184+E187+E209+E62+E140+E166</f>
        <v>3892164</v>
      </c>
      <c r="F217" s="32">
        <f>F30+F51+F166</f>
        <v>624822</v>
      </c>
      <c r="G217" s="45">
        <f t="shared" si="12"/>
        <v>16.05333177122033</v>
      </c>
    </row>
    <row r="218" ht="12.75">
      <c r="F218" s="8"/>
    </row>
    <row r="219" spans="5:6" ht="12.75">
      <c r="E219" s="8"/>
      <c r="F219" s="8"/>
    </row>
    <row r="220" ht="12.75">
      <c r="F220" s="8"/>
    </row>
    <row r="221" ht="12.75">
      <c r="F221" s="8"/>
    </row>
    <row r="222" ht="12.75">
      <c r="F222" s="8"/>
    </row>
    <row r="223" ht="12.75">
      <c r="F223" s="8"/>
    </row>
    <row r="224" ht="12.75">
      <c r="F224" s="8"/>
    </row>
    <row r="225" ht="12.75">
      <c r="F225" s="8"/>
    </row>
    <row r="226" ht="12.75">
      <c r="F226" s="8"/>
    </row>
    <row r="227" ht="12.75">
      <c r="F227" s="8"/>
    </row>
    <row r="228" ht="12.75">
      <c r="F228" s="8"/>
    </row>
    <row r="229" ht="12.75">
      <c r="F229" s="8"/>
    </row>
  </sheetData>
  <sheetProtection/>
  <mergeCells count="6">
    <mergeCell ref="D1:G1"/>
    <mergeCell ref="E4:F4"/>
    <mergeCell ref="D10:D12"/>
    <mergeCell ref="G10:G12"/>
    <mergeCell ref="C5:E5"/>
    <mergeCell ref="C6:E6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&amp;RZałącznik Nr 2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uy</cp:lastModifiedBy>
  <cp:lastPrinted>2017-08-21T10:11:44Z</cp:lastPrinted>
  <dcterms:created xsi:type="dcterms:W3CDTF">2005-11-08T10:40:11Z</dcterms:created>
  <dcterms:modified xsi:type="dcterms:W3CDTF">2017-08-21T10:15:42Z</dcterms:modified>
  <cp:category/>
  <cp:version/>
  <cp:contentType/>
  <cp:contentStatus/>
</cp:coreProperties>
</file>